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1000" activeTab="0"/>
  </bookViews>
  <sheets>
    <sheet name="1. Ermittlung Energieverbrauch" sheetId="1" r:id="rId1"/>
    <sheet name="2. Dateneingabe" sheetId="2" r:id="rId2"/>
    <sheet name="3. Ausgabe" sheetId="3" r:id="rId3"/>
    <sheet name="Steuerungselemente" sheetId="4" r:id="rId4"/>
    <sheet name="Argumente" sheetId="5" r:id="rId5"/>
  </sheets>
  <definedNames>
    <definedName name="_xlnm.Print_Area" localSheetId="0">'1. Ermittlung Energieverbrauch'!$A$1:$H$38</definedName>
    <definedName name="_xlnm.Print_Area" localSheetId="2">'3. Ausgabe'!$A$1:$N$54</definedName>
    <definedName name="EKData">'2. Dateneingabe'!$A$1:$AK$58</definedName>
    <definedName name="EKost">'Steuerungselemente'!$A$1:$A$14</definedName>
  </definedNames>
  <calcPr fullCalcOnLoad="1"/>
</workbook>
</file>

<file path=xl/comments1.xml><?xml version="1.0" encoding="utf-8"?>
<comments xmlns="http://schemas.openxmlformats.org/spreadsheetml/2006/main">
  <authors>
    <author>Marian Vogel</author>
    <author>Vogel, Marian</author>
  </authors>
  <commentList>
    <comment ref="A5" authorId="0">
      <text>
        <r>
          <rPr>
            <sz val="8"/>
            <rFont val="Tahoma"/>
            <family val="2"/>
          </rPr>
          <t xml:space="preserve">Bei Altanlagen Gesamtverbrauch angeben!
</t>
        </r>
      </text>
    </comment>
    <comment ref="F5" authorId="0">
      <text>
        <r>
          <rPr>
            <sz val="8"/>
            <rFont val="Tahoma"/>
            <family val="2"/>
          </rPr>
          <t>Üblicher Weise nur Angabe des Heizwärmebedarfs, d.h. ohne Warmwasser</t>
        </r>
      </text>
    </comment>
    <comment ref="C6" authorId="0">
      <text>
        <r>
          <rPr>
            <sz val="8"/>
            <rFont val="Tahoma"/>
            <family val="2"/>
          </rPr>
          <t>1500 l Öl bzw. Gas Verbrauch sowie
50 l bei 45 °C sind Daten aus dem STIWA-Test.</t>
        </r>
      </text>
    </comment>
    <comment ref="G6" authorId="0">
      <text>
        <r>
          <rPr>
            <sz val="8"/>
            <rFont val="Tahoma"/>
            <family val="2"/>
          </rPr>
          <t>Wohnfläche</t>
        </r>
      </text>
    </comment>
    <comment ref="G7" authorId="0">
      <text>
        <r>
          <rPr>
            <sz val="8"/>
            <rFont val="Tahoma"/>
            <family val="2"/>
          </rPr>
          <t xml:space="preserve">nur Heizwärmebedarf nach WschVo95
</t>
        </r>
      </text>
    </comment>
    <comment ref="A9" authorId="0">
      <text>
        <r>
          <rPr>
            <sz val="8"/>
            <rFont val="Tahoma"/>
            <family val="2"/>
          </rPr>
          <t>Verbrauch von Nachtspeicherofen und elektrischer Warmwasser-Boiler.</t>
        </r>
      </text>
    </comment>
    <comment ref="A12" authorId="0">
      <text>
        <r>
          <rPr>
            <sz val="8"/>
            <rFont val="Tahoma"/>
            <family val="2"/>
          </rPr>
          <t>Jahresnutzungsgrad Kessel, oder Wirkungsgrad Nachtspeicherofen inkl. Bereitstellungsverluste</t>
        </r>
      </text>
    </comment>
    <comment ref="E28" authorId="0">
      <text>
        <r>
          <rPr>
            <sz val="8"/>
            <rFont val="Arial"/>
            <family val="2"/>
          </rPr>
          <t>Deckungsrate, für Solarthermie beispielsweise Werte aus T-Sol oder vergleichbaren Symulationsprogrammen verwenden</t>
        </r>
      </text>
    </comment>
    <comment ref="G29" authorId="0">
      <text>
        <r>
          <rPr>
            <sz val="8"/>
            <rFont val="Tahoma"/>
            <family val="2"/>
          </rPr>
          <t>Errechnet sich aus dem
Primärenergieeinsatz abzüglich der Solaren Deckung von (Heizung + Warmwasser).</t>
        </r>
      </text>
    </comment>
    <comment ref="E27" authorId="1">
      <text>
        <r>
          <rPr>
            <sz val="8"/>
            <rFont val="Arial"/>
            <family val="2"/>
          </rPr>
          <t>Deckungsrate, für Solarthermie beispielsweise Werte aus T-Sol oder vergleichbaren Symulationsprogrammen verwenden</t>
        </r>
      </text>
    </comment>
    <comment ref="D10" authorId="1">
      <text>
        <r>
          <rPr>
            <b/>
            <sz val="8"/>
            <rFont val="Arial"/>
            <family val="2"/>
          </rPr>
          <t xml:space="preserve"> bzw. Raummeter Holz, entspricht 2100 kWh pro m³</t>
        </r>
        <r>
          <rPr>
            <sz val="9"/>
            <rFont val="Segoe UI"/>
            <family val="2"/>
          </rPr>
          <t xml:space="preserve">
</t>
        </r>
      </text>
    </comment>
    <comment ref="D11" authorId="1">
      <text>
        <r>
          <rPr>
            <b/>
            <sz val="8"/>
            <rFont val="Arial"/>
            <family val="2"/>
          </rPr>
          <t>bzw. Raummeter Holz, entspricht 1700 kWh pro m³</t>
        </r>
      </text>
    </comment>
    <comment ref="D12" authorId="1">
      <text>
        <r>
          <rPr>
            <b/>
            <sz val="8"/>
            <rFont val="Arial"/>
            <family val="2"/>
          </rPr>
          <t>Bei bivalenten Bestandsanlagen bitte gemittelten Anlagennutzungsgrad angeben.</t>
        </r>
      </text>
    </comment>
  </commentList>
</comments>
</file>

<file path=xl/comments2.xml><?xml version="1.0" encoding="utf-8"?>
<comments xmlns="http://schemas.openxmlformats.org/spreadsheetml/2006/main">
  <authors>
    <author>Marian Vogel</author>
    <author>argocd</author>
    <author>MVogel</author>
    <author>Vogel, Marian</author>
  </authors>
  <commentList>
    <comment ref="L58" authorId="0">
      <text>
        <r>
          <rPr>
            <b/>
            <sz val="8"/>
            <rFont val="Tahoma"/>
            <family val="2"/>
          </rPr>
          <t xml:space="preserve">Formel berücksichtigt: Wirkungsgrad = Jahresnutzungsgrad des Kessels;
Strombezug des Kessels aus dem öffentlichen Netz
</t>
        </r>
      </text>
    </comment>
    <comment ref="N58" authorId="0">
      <text>
        <r>
          <rPr>
            <b/>
            <sz val="8"/>
            <rFont val="Tahoma"/>
            <family val="2"/>
          </rPr>
          <t xml:space="preserve">Formel berücksichtigt: Wirkungsgrad = Jahresnutzungsgrad des Kessels
Strombezug aus dem öffentlichen Netz
</t>
        </r>
      </text>
    </comment>
    <comment ref="T57" authorId="0">
      <text>
        <r>
          <rPr>
            <sz val="8"/>
            <rFont val="Tahoma"/>
            <family val="2"/>
          </rPr>
          <t>Rentabilität wird früher erreicht, wenn man die Entsorgungskosten der Öl-Tanks mit einbezieht.</t>
        </r>
      </text>
    </comment>
    <comment ref="T58" authorId="0">
      <text>
        <r>
          <rPr>
            <b/>
            <sz val="8"/>
            <rFont val="Tahoma"/>
            <family val="2"/>
          </rPr>
          <t>Formel berücksichtigt: Wirkungsgrad = Jahresnutzungsgrad des Kessels
Strombezug aus dem öffentlichen Netz</t>
        </r>
      </text>
    </comment>
    <comment ref="AB58" authorId="0">
      <text>
        <r>
          <rPr>
            <b/>
            <sz val="8"/>
            <rFont val="Tahoma"/>
            <family val="2"/>
          </rPr>
          <t>Formel berücksichtigt: Wirkungsgrad = Jahresnutzungsgrad des Kessels</t>
        </r>
      </text>
    </comment>
    <comment ref="A1" authorId="1">
      <text>
        <r>
          <rPr>
            <sz val="8"/>
            <rFont val="Tahoma"/>
            <family val="2"/>
          </rPr>
          <t>Rentabilität wird früher erreicht, wenn man die Entsorgungskosten der Öl-Tanks mit einbezieht.</t>
        </r>
      </text>
    </comment>
    <comment ref="A1" authorId="1">
      <text>
        <r>
          <rPr>
            <b/>
            <sz val="8"/>
            <rFont val="Tahoma"/>
            <family val="2"/>
          </rPr>
          <t>Formel berücksichtigt: Wirkungsgrad = Jahresnutzungsgrad des Kessels</t>
        </r>
      </text>
    </comment>
    <comment ref="L3" authorId="2">
      <text>
        <r>
          <rPr>
            <b/>
            <sz val="8"/>
            <rFont val="Tahoma"/>
            <family val="2"/>
          </rPr>
          <t>individuell einzugeben, als Infoquelle n
utzbar: www.carmen-ev.de</t>
        </r>
        <r>
          <rPr>
            <sz val="8"/>
            <rFont val="Tahoma"/>
            <family val="2"/>
          </rPr>
          <t xml:space="preserve">
</t>
        </r>
      </text>
    </comment>
    <comment ref="N3" authorId="2">
      <text>
        <r>
          <rPr>
            <b/>
            <sz val="8"/>
            <rFont val="Tahoma"/>
            <family val="2"/>
          </rPr>
          <t xml:space="preserve">Aktuelle Angaben zum Heizölpreis, siehe zum Beispiel unter www.comoil.de
Achtung je nach Gesetzeslage Mehrkosten für Bio-Öl Zumischung.
</t>
        </r>
      </text>
    </comment>
    <comment ref="A1" authorId="1">
      <text>
        <r>
          <rPr>
            <b/>
            <sz val="8"/>
            <rFont val="Tahoma"/>
            <family val="2"/>
          </rPr>
          <t>Tipp: Informationen über aktuelle Gaspreise finden Sie unter www.verivox.de</t>
        </r>
      </text>
    </comment>
    <comment ref="A1" authorId="1">
      <text>
        <r>
          <rPr>
            <b/>
            <sz val="8"/>
            <rFont val="Tahoma"/>
            <family val="2"/>
          </rPr>
          <t>Tipp: Informationen über aktuelle Gaspreise finden Sie unter www.verivox.de</t>
        </r>
      </text>
    </comment>
    <comment ref="L12"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N12"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A1" authorId="1">
      <text>
        <r>
          <rPr>
            <b/>
            <sz val="8"/>
            <rFont val="Tahoma"/>
            <family val="2"/>
          </rPr>
          <t>Für jede verfügbare Alternative wird unter den oben angegebenen Preisen und notwendigen Brennstoffmenge, die Brennstoffkosten im aktuellem Jahr ermittelt.</t>
        </r>
      </text>
    </comment>
    <comment ref="L17" authorId="2">
      <text>
        <r>
          <rPr>
            <b/>
            <sz val="8"/>
            <rFont val="Tahoma"/>
            <family val="2"/>
          </rPr>
          <t>Quelle: www.co2-emissionen-vergleichen.de 30.12.2009</t>
        </r>
        <r>
          <rPr>
            <sz val="8"/>
            <rFont val="Tahoma"/>
            <family val="2"/>
          </rPr>
          <t xml:space="preserve">
</t>
        </r>
      </text>
    </comment>
    <comment ref="N17" authorId="2">
      <text>
        <r>
          <rPr>
            <b/>
            <sz val="8"/>
            <rFont val="Tahoma"/>
            <family val="2"/>
          </rPr>
          <t>Quelle: www.co2-emissionen-vergleichen.de 30.12.2009</t>
        </r>
        <r>
          <rPr>
            <sz val="8"/>
            <rFont val="Tahoma"/>
            <family val="2"/>
          </rPr>
          <t xml:space="preserve">
</t>
        </r>
      </text>
    </comment>
    <comment ref="A1" authorId="1">
      <text>
        <r>
          <rPr>
            <b/>
            <sz val="8"/>
            <rFont val="Tahoma"/>
            <family val="2"/>
          </rPr>
          <t>Quelle: www.co2-emissionen-vergleichen.de 30.12.2009</t>
        </r>
        <r>
          <rPr>
            <sz val="8"/>
            <rFont val="Tahoma"/>
            <family val="2"/>
          </rPr>
          <t xml:space="preserve">
</t>
        </r>
      </text>
    </comment>
    <comment ref="B10" authorId="2">
      <text>
        <r>
          <rPr>
            <b/>
            <sz val="8"/>
            <rFont val="Tahoma"/>
            <family val="2"/>
          </rPr>
          <t>Achtung!
Die Jahresarbeitszahl kann über den "JAZ Rechner" auf www.waermepumpe.de ermittelt werden.
Die Jahresarbeitszahl ist projektspezifisch!</t>
        </r>
      </text>
    </comment>
    <comment ref="F10" authorId="2">
      <text>
        <r>
          <rPr>
            <sz val="8"/>
            <rFont val="Tahoma"/>
            <family val="2"/>
          </rPr>
          <t>Achtung!
Die Jahresarbeitszahl kann über den "JAZ Rechner" auf www.waermepumpe.de ermittelt werden.
Die Jahresarbeitszahl ist projektspezifisch!</t>
        </r>
      </text>
    </comment>
    <comment ref="B12"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B17" authorId="2">
      <text>
        <r>
          <rPr>
            <sz val="8"/>
            <rFont val="Tahoma"/>
            <family val="2"/>
          </rPr>
          <t>Die CO2 Emission bei Strom sinkt derzeit, durch den vermehrten Einsatz von Regenerativen Erzeugungsanlagen. Aktueller Wert ist geschätzt.</t>
        </r>
      </text>
    </comment>
    <comment ref="B58" authorId="0">
      <text>
        <r>
          <rPr>
            <b/>
            <sz val="8"/>
            <rFont val="Tahoma"/>
            <family val="2"/>
          </rPr>
          <t>Formel berücksichtigt: Wirkungsgrad = Jahresnutzungsgrad des Kessels</t>
        </r>
      </text>
    </comment>
    <comment ref="B3" authorId="3">
      <text>
        <r>
          <rPr>
            <b/>
            <sz val="9"/>
            <rFont val="Segoe UI"/>
            <family val="2"/>
          </rPr>
          <t>Achtung!!
Viele Stromanbieter bieten einen Wärmepumpentarif an. In dem Zusammenhang muss geprüft werden, ob die Einbindung des selbst produzierten Stromes (z.B. durch eine Photovoltaik-Anlage) möglich ist.</t>
        </r>
      </text>
    </comment>
    <comment ref="B23" authorId="3">
      <text>
        <r>
          <rPr>
            <b/>
            <sz val="9"/>
            <rFont val="Segoe UI"/>
            <family val="2"/>
          </rPr>
          <t>40 Euro pro kW
monovalent 1500 Euro (bis 37,5 kW)
andere WP 1300 Euro 
Förderung im Altbau bei JAZ =&gt;3,5
Förderung im Neubau bei JAZ =&gt; 4,5 (entspricht den Kriterien der Innovationsförderung)
Achtung, Stand 06 / 2015, aktuelle BAFA Bedingungen beachten
Alle Angaben ohne Gewähr</t>
        </r>
      </text>
    </comment>
    <comment ref="B24" authorId="3">
      <text>
        <r>
          <rPr>
            <b/>
            <sz val="9"/>
            <rFont val="Segoe UI"/>
            <family val="2"/>
          </rPr>
          <t>Lastmanagement-Bonus 500 Euro
Innovationsförderung 0,5 * Basisförderung bei JAZ &gt; 4,5
Kombinationsbonus 500 Euro (Solarthermische Anlage)
Gebäudeeffizienzbonus 0,5 x Basis- oder Innovationsförderung (Altbau muss die Anforderung eines KfW-Effizienzhaus 55 erfüllen). 
Optimierungsmaßnahmen (10 % der Nettoinvestition, maximal 50 % der Basisförderung)
Im Neubau kann zusätzlich der Lastmanagement-Bonus in Anspruch genommen werden, alle anderen Variaten sind nur für den Altbau gültig.
Achtung, Stand 06 / 2015, aktuelle BAFA Bedingungen beachten
Alle Angaben ohne Gewähr</t>
        </r>
      </text>
    </comment>
    <comment ref="F23" authorId="3">
      <text>
        <r>
          <rPr>
            <b/>
            <sz val="9"/>
            <rFont val="Segoe UI"/>
            <family val="2"/>
          </rPr>
          <t>100 Euro pro kW
Sole/Wasser mit Erdsonde mindestens 4.500 Euro
Sole/Wasser mit Flächenkolleketor mindestens 4.000 Euro
Förderung im Altbau bei JAZ =&gt;3,8 für Wohngebäude und für Nichtwohngebäude (nur Raumheizung) JAZ =&gt;4,0
Förderung im Neubau bei JAZ =&gt; 4,5 (entspricht den Kriterien der Innovationsförderung)
Achtung, Stand 06 / 2015, aktuelle BAFA Bedingungen beachten
Alle Angaben ohne Gewähr</t>
        </r>
      </text>
    </comment>
    <comment ref="F24" authorId="3">
      <text>
        <r>
          <rPr>
            <b/>
            <sz val="9"/>
            <rFont val="Segoe UI"/>
            <family val="2"/>
          </rPr>
          <t>Lastmanagement-Bonus 500 Euro
Innovationsförderung 0,5 * Basisförderung bei JAZ &gt; 4,5
Kombinationsbonus jeweils 500 Euro (Solarkollektoranlage, PVT-Kollektoren, Anschluss an ein Wärmenetz)
Gebäudeeffizienzbonus 0,5 x Basis- oder Innovationsförderung (Altbau muss die Anforderung eines KfW-Effizienzhaus 55 erfüllen). 
Optimierungsmaßnahmen (10 % der Nettoinvestition, maximal 50 % der Basisförderung)
Im Neubau kann zusätzlich der Lastmanagement-Bonus in Anspruch genommen werden, alle anderen Variaten sind nur für den Altbau gültig.
Achtung, Stand 06 / 2015, aktuelle BAFA Bedingungen beachten
Alle Angaben ohne Gewähr</t>
        </r>
      </text>
    </comment>
    <comment ref="L9" authorId="3">
      <text>
        <r>
          <rPr>
            <b/>
            <sz val="9"/>
            <rFont val="Segoe UI"/>
            <family val="2"/>
          </rPr>
          <t>Wert Abhängig von Anlage (mit / ohne Puffer, mit /ohne Solaranlage, Nutzung der Anlage in den Sommermonaten 
etc.)
Stromverbrauch entsteht hauptsächlich durch die Zündung der Pellets.</t>
        </r>
      </text>
    </comment>
    <comment ref="X3" authorId="2">
      <text>
        <r>
          <rPr>
            <b/>
            <sz val="8"/>
            <rFont val="Tahoma"/>
            <family val="2"/>
          </rPr>
          <t>Fragen Sie Ihren lokalen Anbieter</t>
        </r>
        <r>
          <rPr>
            <sz val="8"/>
            <rFont val="Tahoma"/>
            <family val="2"/>
          </rPr>
          <t xml:space="preserve">
</t>
        </r>
      </text>
    </comment>
    <comment ref="X7" authorId="2">
      <text>
        <r>
          <rPr>
            <b/>
            <sz val="8"/>
            <rFont val="Tahoma"/>
            <family val="2"/>
          </rPr>
          <t>Miete für Flüssigkeitstank</t>
        </r>
      </text>
    </comment>
    <comment ref="X12"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X17" authorId="2">
      <text>
        <r>
          <rPr>
            <b/>
            <sz val="8"/>
            <rFont val="Tahoma"/>
            <family val="2"/>
          </rPr>
          <t>Quelle: www.co2-emissionen-vergleichen.de 30.12.2009</t>
        </r>
      </text>
    </comment>
    <comment ref="F12"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AB12"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D3" authorId="3">
      <text>
        <r>
          <rPr>
            <b/>
            <sz val="9"/>
            <rFont val="Segoe UI"/>
            <family val="2"/>
          </rPr>
          <t xml:space="preserve">Achtung!!
Viele Stromanbieter bieten einen Wärmepumpentarif an. </t>
        </r>
      </text>
    </comment>
    <comment ref="D10" authorId="2">
      <text>
        <r>
          <rPr>
            <b/>
            <sz val="8"/>
            <rFont val="Tahoma"/>
            <family val="2"/>
          </rPr>
          <t>Achtung!
Die Jahresarbeitszahl kann über den "JAZ Rechner" auf www.waermepumpe.de ermittelt werden.
Die Jahresarbeitszahl ist projektspezifisch!</t>
        </r>
      </text>
    </comment>
    <comment ref="H10" authorId="2">
      <text>
        <r>
          <rPr>
            <sz val="8"/>
            <rFont val="Tahoma"/>
            <family val="2"/>
          </rPr>
          <t>Achtung!
Die Jahresarbeitszahl kann über den "JAZ Rechner" auf www.waermepumpe.de ermittelt werden.
Die Jahresarbeitszahl ist projektspezifisch!</t>
        </r>
      </text>
    </comment>
    <comment ref="D12"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H12"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H23" authorId="3">
      <text>
        <r>
          <rPr>
            <b/>
            <sz val="9"/>
            <rFont val="Segoe UI"/>
            <family val="2"/>
          </rPr>
          <t xml:space="preserve">Luft/Wasser 1300 Euro
Sole/Wasser 4000 Euro
Förderbedingungen beachten
</t>
        </r>
      </text>
    </comment>
    <comment ref="L28" authorId="3">
      <text>
        <r>
          <rPr>
            <b/>
            <sz val="9"/>
            <rFont val="Segoe UI"/>
            <family val="2"/>
          </rPr>
          <t>neben Wartungskosten, bitte auch den Stand By Stromverbrauch der Heizungsanlage mit einkalkulieren!</t>
        </r>
      </text>
    </comment>
    <comment ref="B19" authorId="2">
      <text>
        <r>
          <rPr>
            <sz val="8"/>
            <rFont val="Tahoma"/>
            <family val="2"/>
          </rPr>
          <t>ACHTUNG!
Individuelle CO2 Emission der Eigenen Stromerzeugungs Anlage. Für den Wert ist eine eigene individuelle Berechnung notwendig.</t>
        </r>
      </text>
    </comment>
    <comment ref="F17" authorId="2">
      <text>
        <r>
          <rPr>
            <sz val="8"/>
            <rFont val="Tahoma"/>
            <family val="2"/>
          </rPr>
          <t>Die CO2 Emission bei Strom sinkt derzeit, durch den vermehrten Einsatz von Regenerativen Erzeugungsanlagen. Aktueller Wert ist geschätzt.</t>
        </r>
      </text>
    </comment>
    <comment ref="F19" authorId="2">
      <text>
        <r>
          <rPr>
            <sz val="8"/>
            <rFont val="Tahoma"/>
            <family val="2"/>
          </rPr>
          <t>Individuelle CO2 Emission der Eigenen Anlage</t>
        </r>
      </text>
    </comment>
    <comment ref="AB17" authorId="2">
      <text>
        <r>
          <rPr>
            <sz val="8"/>
            <rFont val="Tahoma"/>
            <family val="2"/>
          </rPr>
          <t>Die CO2 Emission bei Strom sinkt derzeit, durch den vermehrten Einsatz von Regenerativen Erzeugungsanlagen. Aktueller Wert ist geschätzt.</t>
        </r>
      </text>
    </comment>
    <comment ref="AB19" authorId="2">
      <text>
        <r>
          <rPr>
            <sz val="8"/>
            <rFont val="Tahoma"/>
            <family val="2"/>
          </rPr>
          <t>Individuelle CO2 Emission der Eigenen Anlage</t>
        </r>
      </text>
    </comment>
    <comment ref="N28" authorId="3">
      <text>
        <r>
          <rPr>
            <b/>
            <sz val="9"/>
            <rFont val="Segoe UI"/>
            <family val="2"/>
          </rPr>
          <t>neben Wartungskosten, bitte auch den Stand By Stromverbrauch der Heizungsanlage mit einkalkulieren!</t>
        </r>
      </text>
    </comment>
    <comment ref="T28" authorId="3">
      <text>
        <r>
          <rPr>
            <b/>
            <sz val="9"/>
            <rFont val="Segoe UI"/>
            <family val="2"/>
          </rPr>
          <t>neben Wartungskosten, bitte auch den Stand By Stromverbrauch der Heizungsanlage mit einkalkulieren!</t>
        </r>
      </text>
    </comment>
    <comment ref="X28" authorId="3">
      <text>
        <r>
          <rPr>
            <b/>
            <sz val="9"/>
            <rFont val="Segoe UI"/>
            <family val="2"/>
          </rPr>
          <t>neben Wartungskosten, bitte auch den Stand By Stromverbrauch der Heizungsanlage mit einkalkulieren!</t>
        </r>
      </text>
    </comment>
    <comment ref="B26" authorId="3">
      <text>
        <r>
          <rPr>
            <b/>
            <sz val="8"/>
            <rFont val="Arial"/>
            <family val="2"/>
          </rPr>
          <t>Restwertanalyse / Risiko einer Ersatzinvestion fließt nicht in die Gesamtkostenentwicklung mit ein. Ist aber aus Gründen der Transparenz, ein interessanter Parameter für die Gesamtbewertung.</t>
        </r>
      </text>
    </comment>
    <comment ref="F26" authorId="3">
      <text>
        <r>
          <rPr>
            <b/>
            <sz val="8"/>
            <rFont val="Arial"/>
            <family val="2"/>
          </rPr>
          <t>Restwertanalyse / Risiko einer Ersatzinvestion fließt nicht in die Gesamtkostenentwicklung mit ein. Ist aber aus Gründen der Transparenz, ein interessanter Parameter.</t>
        </r>
      </text>
    </comment>
    <comment ref="L26" authorId="3">
      <text>
        <r>
          <rPr>
            <b/>
            <sz val="8"/>
            <rFont val="Arial"/>
            <family val="2"/>
          </rPr>
          <t>Restwertanalyse / Risiko einer Ersatzinvestion fließt nicht in die Gesamtkostenentwicklung mit ein. Ist aber aus Gründen der Transparenz, ein interessanter Parameter.</t>
        </r>
      </text>
    </comment>
    <comment ref="N26" authorId="3">
      <text>
        <r>
          <rPr>
            <b/>
            <sz val="8"/>
            <rFont val="Arial"/>
            <family val="2"/>
          </rPr>
          <t>Restwertanalyse / Risiko einer Ersatzinvestion fließt nicht in die Gesamtkostenentwicklung mit ein. Ist aber aus Gründen der Transparenz, ein interessanter Parameter.</t>
        </r>
      </text>
    </comment>
    <comment ref="T26" authorId="3">
      <text>
        <r>
          <rPr>
            <b/>
            <sz val="8"/>
            <rFont val="Arial"/>
            <family val="2"/>
          </rPr>
          <t>Restwertanalyse / Risiko einer Ersatzinvestion fließt nicht in die Gesamtkostenentwicklung mit ein. Ist aber aus Gründen der Transparenz, ein interessanter Parameter.</t>
        </r>
      </text>
    </comment>
    <comment ref="X26" authorId="3">
      <text>
        <r>
          <rPr>
            <b/>
            <sz val="8"/>
            <rFont val="Arial"/>
            <family val="2"/>
          </rPr>
          <t>Restwertanalyse / Risiko einer Ersatzinvestion fließt nicht in die Gesamtkostenentwicklung mit ein. Ist aber aus Gründen der Transparenz, ein interessanter Parameter.</t>
        </r>
      </text>
    </comment>
    <comment ref="AB26" authorId="3">
      <text>
        <r>
          <rPr>
            <b/>
            <sz val="8"/>
            <rFont val="Arial"/>
            <family val="2"/>
          </rPr>
          <t>Restwertanalyse / Risiko einer Ersatzinvestion fließt nicht in die Gesamtkostenentwicklung mit ein. Ist aber aus Gründen der Transparenz, ein interessanter Parameter.</t>
        </r>
      </text>
    </comment>
    <comment ref="D26" authorId="3">
      <text>
        <r>
          <rPr>
            <b/>
            <sz val="8"/>
            <rFont val="Arial"/>
            <family val="2"/>
          </rPr>
          <t>Restwertanalyse / Risiko einer Ersatzinvestion fließt nicht in die Gesamtkostenentwicklung mit ein. Ist aber aus Gründen der Transparenz, ein interessanter Parameter.</t>
        </r>
      </text>
    </comment>
    <comment ref="H26" authorId="3">
      <text>
        <r>
          <rPr>
            <b/>
            <sz val="8"/>
            <rFont val="Arial"/>
            <family val="2"/>
          </rPr>
          <t>Restwertanalyse / Risiko einer Ersatzinvestion fließt nicht in die Gesamtkostenentwicklung mit ein. Ist aber aus Gründen der Transparenz, ein interessanter Parameter.</t>
        </r>
      </text>
    </comment>
    <comment ref="B30"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F30"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L30"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N30"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T30"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X30"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AB30"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D30"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H30"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X58" authorId="3">
      <text>
        <r>
          <rPr>
            <b/>
            <sz val="9"/>
            <rFont val="Segoe UI"/>
            <family val="2"/>
          </rPr>
          <t>Formel berücksichtigt: Wirkungsgrad = Jahresnutzungsgrad des Kessels
Strombezug aus dem öffentlichen Netz</t>
        </r>
      </text>
    </comment>
    <comment ref="D17" authorId="2">
      <text>
        <r>
          <rPr>
            <sz val="8"/>
            <rFont val="Tahoma"/>
            <family val="2"/>
          </rPr>
          <t>Die CO2 Emission bei Strom sinkt derzeit, durch den vermehrten Einsatz von Regenerativen Erzeugungsanlagen. Aktueller Wert ist geschätzt.</t>
        </r>
      </text>
    </comment>
    <comment ref="D19" authorId="2">
      <text>
        <r>
          <rPr>
            <sz val="8"/>
            <rFont val="Tahoma"/>
            <family val="2"/>
          </rPr>
          <t>Individuelle CO2 Emission der Eigenen Anlage</t>
        </r>
      </text>
    </comment>
    <comment ref="H17" authorId="2">
      <text>
        <r>
          <rPr>
            <sz val="8"/>
            <rFont val="Tahoma"/>
            <family val="2"/>
          </rPr>
          <t>Die CO2 Emission bei Strom sinkt derzeit, durch den vermehrten Einsatz von Regenerativen Erzeugungsanlagen. Aktueller Wert ist geschätzt.</t>
        </r>
      </text>
    </comment>
    <comment ref="H19" authorId="2">
      <text>
        <r>
          <rPr>
            <sz val="8"/>
            <rFont val="Tahoma"/>
            <family val="2"/>
          </rPr>
          <t>Individuelle CO2 Emission der Eigenen Anlage</t>
        </r>
      </text>
    </comment>
    <comment ref="AH3" authorId="3">
      <text>
        <r>
          <rPr>
            <b/>
            <sz val="9"/>
            <rFont val="Segoe UI"/>
            <family val="2"/>
          </rPr>
          <t xml:space="preserve">Achtung!!
Viele Stromanbieter bieten einen Wärmepumpentarif an. </t>
        </r>
      </text>
    </comment>
    <comment ref="AH10" authorId="2">
      <text>
        <r>
          <rPr>
            <b/>
            <sz val="8"/>
            <rFont val="Tahoma"/>
            <family val="2"/>
          </rPr>
          <t>Achtung!
Die Jahresarbeitszahl kann über den "JAZ Rechner" auf www.waermepumpe.de ermittelt werden.
Die Jahresarbeitszahl ist projektspezifisch!</t>
        </r>
        <r>
          <rPr>
            <sz val="8"/>
            <rFont val="Tahoma"/>
            <family val="2"/>
          </rPr>
          <t xml:space="preserve">
</t>
        </r>
      </text>
    </comment>
    <comment ref="AJ10" authorId="2">
      <text>
        <r>
          <rPr>
            <b/>
            <sz val="8"/>
            <rFont val="Tahoma"/>
            <family val="2"/>
          </rPr>
          <t>Achtung!
Die Jahresarbeitszahl kann über den "JAZ Rechner" auf www.waermepumpe.de ermittelt werden.
Die Jahresarbeitszahl ist projektspezifisch!</t>
        </r>
        <r>
          <rPr>
            <sz val="8"/>
            <rFont val="Tahoma"/>
            <family val="2"/>
          </rPr>
          <t xml:space="preserve">
</t>
        </r>
      </text>
    </comment>
    <comment ref="AH12"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AJ12"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AH17" authorId="2">
      <text>
        <r>
          <rPr>
            <sz val="8"/>
            <rFont val="Tahoma"/>
            <family val="2"/>
          </rPr>
          <t>Die CO2 Emission bei Strom sinkt derzeit, durch den vermehrten Einsatz von Regenerativen Erzeugungsanlagen. Aktueller Wert ist geschätzt.</t>
        </r>
      </text>
    </comment>
    <comment ref="AJ17" authorId="2">
      <text>
        <r>
          <rPr>
            <sz val="8"/>
            <rFont val="Tahoma"/>
            <family val="2"/>
          </rPr>
          <t>Die CO2 Emission bei Strom sinkt derzeit, durch den vermehrten Einsatz von Regenerativen Erzeugungsanlagen. Aktueller Wert ist geschätzt.</t>
        </r>
      </text>
    </comment>
    <comment ref="AH19" authorId="2">
      <text>
        <r>
          <rPr>
            <sz val="8"/>
            <rFont val="Tahoma"/>
            <family val="2"/>
          </rPr>
          <t>Individuelle CO2 Emission der Eigenen Anlage</t>
        </r>
      </text>
    </comment>
    <comment ref="AJ19" authorId="2">
      <text>
        <r>
          <rPr>
            <sz val="8"/>
            <rFont val="Tahoma"/>
            <family val="2"/>
          </rPr>
          <t>Individuelle CO2 Emission der Eigenen Anlage</t>
        </r>
      </text>
    </comment>
    <comment ref="AH26" authorId="3">
      <text>
        <r>
          <rPr>
            <b/>
            <sz val="8"/>
            <rFont val="Arial"/>
            <family val="2"/>
          </rPr>
          <t>Restwertanalyse / Risiko einer Ersatzinvestion fließt nicht in die Gesamtkostenentwicklung mit ein. Ist aber aus Gründen der Transparenz, ein interessanter Parameter.</t>
        </r>
      </text>
    </comment>
    <comment ref="AJ26" authorId="3">
      <text>
        <r>
          <rPr>
            <b/>
            <sz val="8"/>
            <rFont val="Arial"/>
            <family val="2"/>
          </rPr>
          <t>Restwertanalyse / Risiko einer Ersatzinvestion fließt nicht in die Gesamtkostenentwicklung mit ein. Ist aber aus Gründen der Transparenz, ein interessanter Parameter.</t>
        </r>
      </text>
    </comment>
    <comment ref="AH30"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AJ30"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AH58" authorId="0">
      <text>
        <r>
          <rPr>
            <b/>
            <sz val="8"/>
            <rFont val="Tahoma"/>
            <family val="2"/>
          </rPr>
          <t>Formel berücksichtigt: Wirkungsgrad = Jahresnutzungsgrad des Kessels</t>
        </r>
      </text>
    </comment>
    <comment ref="AJ58" authorId="0">
      <text>
        <r>
          <rPr>
            <b/>
            <sz val="8"/>
            <rFont val="Tahoma"/>
            <family val="2"/>
          </rPr>
          <t>Formel berücksichtigt: Wirkungsgrad = Jahresnutzungsgrad des Kessels</t>
        </r>
      </text>
    </comment>
    <comment ref="F3" authorId="3">
      <text>
        <r>
          <rPr>
            <b/>
            <sz val="9"/>
            <rFont val="Segoe UI"/>
            <family val="2"/>
          </rPr>
          <t>Achtung!!
Viele Stromanbieter bieten einen Wärmepumpentarif an. In dem Zusammenhang muss geprüft werden, ob die Einbindung des selbst produzierten Stromes (z.B. durch eine Photovoltaik-Anlage) möglich ist.</t>
        </r>
      </text>
    </comment>
    <comment ref="L23" authorId="3">
      <text>
        <r>
          <rPr>
            <b/>
            <sz val="9"/>
            <rFont val="Segoe UI"/>
            <family val="2"/>
          </rPr>
          <t>80 Euro pro kW
Pelletofen mit Wassertasche mindestens 2.000 Euro
Pelletkessel mindestens 3.000 Euro
Pelletkessel mit Pufferspeicher (30 Liter pro kW) 3.500 Euro
Achtung, Stand 06 / 2015, aktuelle BAFA Bedingungen beachten
Alle Angaben ohne Gewähr</t>
        </r>
      </text>
    </comment>
    <comment ref="L24" authorId="3">
      <text>
        <r>
          <rPr>
            <b/>
            <sz val="9"/>
            <rFont val="Segoe UI"/>
            <family val="2"/>
          </rPr>
          <t>Innovationsförderung 0,5 * Basisförderung (für Gebäude mit mehr als 3 Wohneinheiten, oder Gebäude mit Solarer Deckungsrate von über 50 % "Sonnenhäuser"
Kombinationsbonus 500 Euro (Solarkollektoranlage, oder Anschluss an ein Wärmenetz)
Solarthermie Basis:
500 Euro für WarmWasser Systeme oder 50 Euro pro m²
2000 Euro für Heizungsunterstützende Systeme oder 140 Euro pro m"
Gebäudeeffizienzbonus 0,5 x Basis- oder Innovationsförderung (Altbau muss die Anforderung eines KfW-Effizienzhaus 55 erfüllen). 
Optimierungsmaßnahmen (10 % der Nettoinvestition, maximal 50 % der Basisförderung)
Im Neubau kann neben der Basisförderung Pellet / Solarthermie, die Innovationsförderung in Anspruch genommen werden, alle anderen Variaten sind nur für den Altbau gültig.
Achtung, Stand 06 / 2015, aktuelle BAFA Bedingungen beachten
Alle Angaben ohne Gewähr</t>
        </r>
        <r>
          <rPr>
            <sz val="9"/>
            <rFont val="Segoe UI"/>
            <family val="2"/>
          </rPr>
          <t xml:space="preserve">
</t>
        </r>
      </text>
    </comment>
    <comment ref="N24" authorId="3">
      <text>
        <r>
          <rPr>
            <b/>
            <sz val="9"/>
            <rFont val="Segoe UI"/>
            <family val="2"/>
          </rPr>
          <t xml:space="preserve">Innovationsförderung 0,5 * Basisförderung (für Gebäude mit mehr als 3 Wohneinheiten, oder Gebäude mit Solarer Deckungsrate von über 50 % "Sonnenhäuser"
Kombinationsbonus 500 Euro (Solarkollektoranlage, oder Anschluss an ein Wärmenetz)
Solarthermie Basis:
500 Euro für WarmWasser Systeme oder 50 Euro pro m²
2000 Euro für Heizungsunterstützende Systeme oder 140 Euro pro m"
Gebäudeeffizienzbonus 0,5 x Basis- oder Innovationsförderung (Altbau muss die Anforderung eines KfW-Effizienzhaus 55 erfüllen). 
Optimierungsmaßnahmen (10 % der Nettoinvestition, maximal 50 % der Basisförderung)
Im Neubau kann neben der Basisförderung Solarthermie, die Innovationsförderung in Anspruch genommen werden, alle anderen Variaten sind nur für den Altbau gültig.
Achtung, Stand 06 / 2015, aktuelle BAFA Bedingungen beachten
Alle Angaben ohne Gewähr
</t>
        </r>
      </text>
    </comment>
    <comment ref="T24" authorId="3">
      <text>
        <r>
          <rPr>
            <b/>
            <sz val="9"/>
            <rFont val="Segoe UI"/>
            <family val="2"/>
          </rPr>
          <t xml:space="preserve">Innovationsförderung 0,5 * Basisförderung (für Gebäude mit mehr als 3 Wohneinheiten, oder Gebäude mit Solarer Deckungsrate von über 50 % "Sonnenhäuser"
Kombinationsbonus 500 Euro (Solarkollektoranlage, oder Anschluss an ein Wärmenetz)
Solarthermie Basis:
500 Euro für WarmWasser Systeme oder 50 Euro pro m²
2000 Euro für Heizungsunterstützende Systeme oder 140 Euro pro m"
Gebäudeeffizienzbonus 0,5 x Basis- oder Innovationsförderung (Altbau muss die Anforderung eines KfW-Effizienzhaus 55 erfüllen). 
Optimierungsmaßnahmen (10 % der Nettoinvestition, maximal 50 % der Basisförderung)
Im Neubau kann neben der Basisförderung Solarthermie, die Innovationsförderung in Anspruch genommen werden, alle anderen Variaten sind nur für den Altbau gültig.
Achtung, Stand 06 / 2015, aktuelle BAFA Bedingungen beachten
Alle Angaben ohne Gewähr
</t>
        </r>
      </text>
    </comment>
    <comment ref="X24" authorId="3">
      <text>
        <r>
          <rPr>
            <b/>
            <sz val="9"/>
            <rFont val="Segoe UI"/>
            <family val="2"/>
          </rPr>
          <t xml:space="preserve">Innovationsförderung 0,5 * Basisförderung (für Gebäude mit mehr als 3 Wohneinheiten, oder Gebäude mit Solarer Deckungsrate von über 50 % "Sonnenhäuser"
Kombinationsbonus 500 Euro (Solarkollektoranlage, oder Anschluss an ein Wärmenetz)
Solarthermie Basis:
500 Euro für WarmWasser Systeme oder 50 Euro pro m²
2000 Euro für Heizungsunterstützende Systeme oder 140 Euro pro m"
Gebäudeeffizienzbonus 0,5 x Basis- oder Innovationsförderung (Altbau muss die Anforderung eines KfW-Effizienzhaus 55 erfüllen). 
Optimierungsmaßnahmen (10 % der Nettoinvestition, maximal 50 % der Basisförderung)
Im Neubau kann neben der Basisförderung Solarthermie, die Innovationsförderung in Anspruch genommen werden, alle anderen Variaten sind nur für den Altbau gültig.
Achtung, Stand 06 / 2015, aktuelle BAFA Bedingungen beachten
Alle Angaben ohne Gewähr
</t>
        </r>
      </text>
    </comment>
    <comment ref="D23" authorId="3">
      <text>
        <r>
          <rPr>
            <b/>
            <sz val="9"/>
            <rFont val="Segoe UI"/>
            <family val="2"/>
          </rPr>
          <t>40 Euro pro kW
monovalent 1500 Euro (bis 37,5 kW)
andere WP 1300 Euro 
Förderung im Altbau bei JAZ =&gt;3,5
Förderung im Neubau bei JAZ =&gt; 4,5 (entspricht den Kriterien der Innovationsförderung)
Achtung, Stand 06 / 2015, aktuelle BAFA Bedingungen beachten
Alle Angaben ohne Gewähr</t>
        </r>
      </text>
    </comment>
    <comment ref="D24" authorId="3">
      <text>
        <r>
          <rPr>
            <b/>
            <sz val="9"/>
            <rFont val="Segoe UI"/>
            <family val="2"/>
          </rPr>
          <t>Lastmanagement-Bonus 500 Euro
Innovationsförderung 0,5 * Basisförderung bei JAZ &gt; 4,5
Kombinationsbonus 500 Euro (Solarthermische Anlage)
Solarthermie Basis:
500 Euro für WarmWasser Systeme oder 50 Euro pro m²
2000 Euro für Heizungsunterstützende Systeme oder 140 Euro pro m"
Gebäudeeffizienzbonus 0,5 x Basis- oder Innovationsförderung (Altbau muss die Anforderung eines KfW-Effizienzhaus 55 erfüllen). 
Optimierungsmaßnahmen (10 % der Nettoinvestition, maximal 50 % der Basisförderung)
Im Neubau kann zusätzlich der Lastmanagement-Bonus, Kombinations-Bonus und die Förderung Solarthermie Basis in Anspruch genommen werden, alle anderen Variaten sind nur für den Altbau gültig.
Achtung, Stand 06 / 2015, aktuelle BAFA Bedingungen beachten
Alle Angaben ohne Gewähr</t>
        </r>
      </text>
    </comment>
    <comment ref="H24" authorId="3">
      <text>
        <r>
          <rPr>
            <b/>
            <sz val="9"/>
            <rFont val="Segoe UI"/>
            <family val="2"/>
          </rPr>
          <t>Lastmanagement-Bonus 500 Euro
Innovationsförderung 0,5 * Basisförderung bei JAZ &gt; 4,5
Kombinationsbonus jeweils 500 Euro (Solarkollektoranlage, PVT-Kollektoren, Anschluss an ein Wärmenetz)
Solarthermie Basis:
500 Euro für WarmWasser Systeme oder 50 Euro pro m²
2000 Euro für Heizungsunterstützende Systeme oder 140 Euro pro m"
Gebäudeeffizienzbonus 0,5 x Basis- oder Innovationsförderung (Altbau muss die Anforderung eines KfW-Effizienzhaus 55 erfüllen). 
Optimierungsmaßnahmen (10 % der Nettoinvestition, maximal 50 % der Basisförderung)
Im Neubau kann zusätzlich der Lastmanagement-Bonus, Kombinations-Bonus und die Förderung Solarthermie Basis in Anspruch genommen werden, alle anderen Variaten sind nur für den Altbau gültig.
Achtung, Stand 06 / 2015, aktuelle BAFA Bedingungen beachten
Alle Angaben ohne Gewähr</t>
        </r>
      </text>
    </comment>
    <comment ref="AH24" authorId="3">
      <text>
        <r>
          <rPr>
            <b/>
            <sz val="9"/>
            <rFont val="Segoe UI"/>
            <family val="2"/>
          </rPr>
          <t>Lastmanagement-Bonus 500 Euro
Innovationsförderung 0,5 * Basisförderung bei JAZ &gt; 4,5
Kombinationsbonus jeweils 500 Euro (Solarkollektoranlage, PVT-Kollektoren, Anschluss an ein Wärmenetz)
Solarthermie Basis:
500 Euro für WarmWasser Systeme oder 50 Euro pro m²
2000 Euro für Heizungsunterstützende Systeme oder 140 Euro pro m"
Gebäudeeffizienzbonus 0,5 x Basis- oder Innovationsförderung (Altbau muss die Anforderung eines KfW-Effizienzhaus 55 erfüllen). 
Optimierungsmaßnahmen (10 % der Nettoinvestition, maximal 50 % der Basisförderung)
Im Neubau kann zusätzlich der Lastmanagement-Bonus, Kombinations-Bonus und die Förderung Solarthermie Basis in Anspruch genommen werden, alle anderen Variaten sind nur für den Altbau gültig.
Achtung, Stand 06 / 2015, aktuelle BAFA Bedingungen beachten
Alle Angaben ohne Gewähr</t>
        </r>
      </text>
    </comment>
    <comment ref="AJ24" authorId="3">
      <text>
        <r>
          <rPr>
            <b/>
            <sz val="9"/>
            <rFont val="Segoe UI"/>
            <family val="2"/>
          </rPr>
          <t>Lastmanagement-Bonus 500 Euro
Innovationsförderung 0,5 * Basisförderung bei JAZ &gt; 4,5
Kombinationsbonus jeweils 500 Euro (Solarkollektoranlage, PVT-Kollektoren, Anschluss an ein Wärmenetz)
Solarthermie Basis:
500 Euro für WarmWasser Systeme oder 50 Euro pro m²
2000 Euro für Heizungsunterstützende Systeme oder 140 Euro pro m"
Gebäudeeffizienzbonus 0,5 x Basis- oder Innovationsförderung (Altbau muss die Anforderung eines KfW-Effizienzhaus 55 erfüllen). 
Optimierungsmaßnahmen (10 % der Nettoinvestition, maximal 50 % der Basisförderung)
Im Neubau kann zusätzlich der Lastmanagement-Bonus, Kombinations-Bonus und die Förderung Solarthermie Basis in Anspruch genommen werden, alle anderen Variaten sind nur für den Altbau gültig.
Achtung, Stand 06 / 2015, aktuelle BAFA Bedingungen beachten
Alle Angaben ohne Gewähr</t>
        </r>
      </text>
    </comment>
    <comment ref="AH23" authorId="3">
      <text>
        <r>
          <rPr>
            <b/>
            <sz val="9"/>
            <rFont val="Segoe UI"/>
            <family val="2"/>
          </rPr>
          <t>Luft / Wasser Wärmepumpe
40 Euro pro kW
monovalent 1500 Euro (bis 37,5 kW)
andere WP 1300 Euro 
Förderung im Altbau bei JAZ =&gt;3,5
Förderung im Neubau bei JAZ =&gt; 4,5 (entspricht den Kriterien der Innovationsförderung)
Achtung, Stand 06 / 2015, aktuelle BAFA Bedingungen beachten
Alle Angaben ohne Gewähr</t>
        </r>
      </text>
    </comment>
    <comment ref="AJ23" authorId="3">
      <text>
        <r>
          <rPr>
            <b/>
            <sz val="9"/>
            <rFont val="Segoe UI"/>
            <family val="2"/>
          </rPr>
          <t>100 Euro pro kW
Sole/Wasser mit Erdsonde mindestens 4.500 Euro
Sole/Wasser mit Flächenkolleketor mindestens 4.000 Euro
Förderung im Altbau bei JAZ =&gt;3,8 für Wohngebäude und für Nichtwohngebäude (nur Raumheizung) JAZ =&gt;4,0
Förderung im Neubau bei JAZ =&gt; 4,5 (entspricht den Kriterien der Innovationsförderung)
Achtung, Stand 06 / 2015, aktuelle BAFA Bedingungen beachten
Alle Angaben ohne Gewähr</t>
        </r>
      </text>
    </comment>
    <comment ref="B22" authorId="3">
      <text>
        <r>
          <rPr>
            <b/>
            <sz val="9"/>
            <rFont val="Segoe UI"/>
            <family val="2"/>
          </rPr>
          <t>Dezentrale Energieversorger bitte anteilig auf die Investition der Wärmepumpe berücksichtigen.</t>
        </r>
      </text>
    </comment>
    <comment ref="F22" authorId="3">
      <text>
        <r>
          <rPr>
            <b/>
            <sz val="9"/>
            <rFont val="Segoe UI"/>
            <family val="2"/>
          </rPr>
          <t>Dezentrale Energieversorger bitte anteilig auf die Investition der Wärmepumpe berücksichtigen.</t>
        </r>
      </text>
    </comment>
    <comment ref="L22" authorId="3">
      <text>
        <r>
          <rPr>
            <b/>
            <sz val="9"/>
            <rFont val="Segoe UI"/>
            <family val="2"/>
          </rPr>
          <t>Bitte die Investitionskosten vom Pelletheizsystem und des Bivalenten Heizsystems berücksichtigen.</t>
        </r>
      </text>
    </comment>
    <comment ref="N22" authorId="3">
      <text>
        <r>
          <rPr>
            <b/>
            <sz val="9"/>
            <rFont val="Segoe UI"/>
            <family val="2"/>
          </rPr>
          <t>Bitte die Investitionskosten vom Ölheizsystem und des Bivalenten Heizsystems berücksichtigen.</t>
        </r>
      </text>
    </comment>
    <comment ref="T22" authorId="3">
      <text>
        <r>
          <rPr>
            <b/>
            <sz val="9"/>
            <rFont val="Segoe UI"/>
            <family val="2"/>
          </rPr>
          <t>Bitte die Investitionskosten vom Gasheizsystem und des Bivalenten Heizsystems berücksichtigen.</t>
        </r>
      </text>
    </comment>
    <comment ref="X22" authorId="3">
      <text>
        <r>
          <rPr>
            <b/>
            <sz val="9"/>
            <rFont val="Segoe UI"/>
            <family val="2"/>
          </rPr>
          <t>Bitte die Investitionskosten vom Gasheizsystem und des Bivalenten Heizsystems berücksichtigen.</t>
        </r>
      </text>
    </comment>
    <comment ref="D22" authorId="3">
      <text>
        <r>
          <rPr>
            <b/>
            <sz val="9"/>
            <rFont val="Segoe UI"/>
            <family val="2"/>
          </rPr>
          <t>Dezentrale Energieversorger bitte anteilig auf die Investition der Wärmepumpe berücksichtigen.
Bitte ferner die Investitionskosten von der Wärmepumpe und des Bivalenten Heizsystems berücksichtigen.</t>
        </r>
      </text>
    </comment>
    <comment ref="H22" authorId="3">
      <text>
        <r>
          <rPr>
            <b/>
            <sz val="9"/>
            <rFont val="Segoe UI"/>
            <family val="2"/>
          </rPr>
          <t>Dezentrale Energieversorger bitte anteilig auf die Investition der Wärmepumpe berücksichtigen.
Bitte ferner die Investitionskosten von der Wärmepumpe und des Bivalenten Heizsystems berücksichtigen.</t>
        </r>
      </text>
    </comment>
    <comment ref="J3" authorId="2">
      <text>
        <r>
          <rPr>
            <b/>
            <sz val="8"/>
            <rFont val="Tahoma"/>
            <family val="2"/>
          </rPr>
          <t>individuell einzugeben, als Infoquelle n
utzbar: www.carmen-ev.de</t>
        </r>
        <r>
          <rPr>
            <sz val="8"/>
            <rFont val="Tahoma"/>
            <family val="2"/>
          </rPr>
          <t xml:space="preserve">
</t>
        </r>
      </text>
    </comment>
    <comment ref="J9" authorId="3">
      <text>
        <r>
          <rPr>
            <b/>
            <sz val="9"/>
            <rFont val="Segoe UI"/>
            <family val="2"/>
          </rPr>
          <t>Wert Abhängig von Anlage (mit / ohne Puffer, mit /ohne Solaranlage, Nutzung der Anlage in den Sommermonaten 
etc.)
Stromverbrauch entsteht hauptsächlich durch die Zündung der Pellets.</t>
        </r>
      </text>
    </comment>
    <comment ref="J12"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J17" authorId="2">
      <text>
        <r>
          <rPr>
            <b/>
            <sz val="8"/>
            <rFont val="Tahoma"/>
            <family val="2"/>
          </rPr>
          <t>Quelle: www.co2-emissionen-vergleichen.de 30.12.2009</t>
        </r>
        <r>
          <rPr>
            <sz val="8"/>
            <rFont val="Tahoma"/>
            <family val="2"/>
          </rPr>
          <t xml:space="preserve">
</t>
        </r>
      </text>
    </comment>
    <comment ref="J22" authorId="3">
      <text>
        <r>
          <rPr>
            <b/>
            <sz val="9"/>
            <rFont val="Segoe UI"/>
            <family val="2"/>
          </rPr>
          <t>Bitte die Investitionskosten vom Pelletheizsystem und des Bivalenten Heizsystems berücksichtigen.</t>
        </r>
      </text>
    </comment>
    <comment ref="J23" authorId="3">
      <text>
        <r>
          <rPr>
            <b/>
            <sz val="9"/>
            <rFont val="Segoe UI"/>
            <family val="2"/>
          </rPr>
          <t>80 Euro pro kW
Pelletofen mit Wassertasche mindestens 2.000 Euro
Pelletkessel mindestens 3.000 Euro
Pelletkessel mit Pufferspeicher (30 Liter pro kW) 3.500 Euro
Achtung, Stand 06 / 2015, aktuelle BAFA Bedingungen beachten
Alle Angaben ohne Gewähr</t>
        </r>
      </text>
    </comment>
    <comment ref="J24" authorId="3">
      <text>
        <r>
          <rPr>
            <b/>
            <sz val="9"/>
            <rFont val="Segoe UI"/>
            <family val="2"/>
          </rPr>
          <t>Innovationsförderung 0,5 * Basisförderung (für Gebäude mit mehr als 3 Wohneinheiten, oder Gebäude mit Solarer Deckungsrate von über 50 % "Sonnenhäuser"
Kombinationsbonus 500 Euro (Solarkollektoranlage, oder Anschluss an ein Wärmenetz)
Solarthermie Basis:
500 Euro für WarmWasser Systeme oder 50 Euro pro m²
2000 Euro für Heizungsunterstützende Systeme oder 140 Euro pro m"
Gebäudeeffizienzbonus 0,5 x Basis- oder Innovationsförderung (Altbau muss die Anforderung eines KfW-Effizienzhaus 55 erfüllen). 
Optimierungsmaßnahmen (10 % der Nettoinvestition, maximal 50 % der Basisförderung)
Im Neubau kann neben der Basisförderung Pellet / Solarthermie, die Innovationsförderung in Anspruch genommen werden, alle anderen Variaten sind nur für den Altbau gültig.
Achtung, Stand 06 / 2015, aktuelle BAFA Bedingungen beachten
Alle Angaben ohne Gewähr</t>
        </r>
        <r>
          <rPr>
            <sz val="9"/>
            <rFont val="Segoe UI"/>
            <family val="2"/>
          </rPr>
          <t xml:space="preserve">
</t>
        </r>
      </text>
    </comment>
    <comment ref="J26" authorId="3">
      <text>
        <r>
          <rPr>
            <b/>
            <sz val="8"/>
            <rFont val="Arial"/>
            <family val="2"/>
          </rPr>
          <t>Restwertanalyse / Risiko einer Ersatzinvestion fließt nicht in die Gesamtkostenentwicklung mit ein. Ist aber aus Gründen der Transparenz, ein interessanter Parameter.</t>
        </r>
      </text>
    </comment>
    <comment ref="J28" authorId="3">
      <text>
        <r>
          <rPr>
            <b/>
            <sz val="9"/>
            <rFont val="Segoe UI"/>
            <family val="2"/>
          </rPr>
          <t>neben Wartungskosten, bitte auch den Stand By Stromverbrauch der Heizungsanlage mit einkalkulieren!</t>
        </r>
      </text>
    </comment>
    <comment ref="J30"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J58" authorId="0">
      <text>
        <r>
          <rPr>
            <b/>
            <sz val="8"/>
            <rFont val="Tahoma"/>
            <family val="2"/>
          </rPr>
          <t xml:space="preserve">Formel berücksichtigt: Wirkungsgrad = Jahresnutzungsgrad des Kessels;
Strombezug des Kessels aus dem öffentlichen Netz
</t>
        </r>
      </text>
    </comment>
    <comment ref="R22" authorId="3">
      <text>
        <r>
          <rPr>
            <b/>
            <sz val="9"/>
            <rFont val="Segoe UI"/>
            <family val="2"/>
          </rPr>
          <t>Bitte die Investitionskosten vom Gasheizsystem und des Bivalenten Heizsystems berücksichtigen.</t>
        </r>
      </text>
    </comment>
    <comment ref="R24" authorId="3">
      <text>
        <r>
          <rPr>
            <b/>
            <sz val="9"/>
            <rFont val="Segoe UI"/>
            <family val="2"/>
          </rPr>
          <t xml:space="preserve">Innovationsförderung 0,5 * Basisförderung (für Gebäude mit mehr als 3 Wohneinheiten, oder Gebäude mit Solarer Deckungsrate von über 50 % "Sonnenhäuser"
Kombinationsbonus 500 Euro (Solarkollektoranlage, oder Anschluss an ein Wärmenetz)
Solarthermie Basis:
500 Euro für WarmWasser Systeme oder 50 Euro pro m²
2000 Euro für Heizungsunterstützende Systeme oder 140 Euro pro m"
Gebäudeeffizienzbonus 0,5 x Basis- oder Innovationsförderung (Altbau muss die Anforderung eines KfW-Effizienzhaus 55 erfüllen). 
Optimierungsmaßnahmen (10 % der Nettoinvestition, maximal 50 % der Basisförderung)
Im Neubau kann neben der Basisförderung Solarthermie, die Innovationsförderung in Anspruch genommen werden, alle anderen Variaten sind nur für den Altbau gültig.
Achtung, Stand 06 / 2015, aktuelle BAFA Bedingungen beachten
Alle Angaben ohne Gewähr
</t>
        </r>
      </text>
    </comment>
    <comment ref="R26" authorId="3">
      <text>
        <r>
          <rPr>
            <b/>
            <sz val="8"/>
            <rFont val="Arial"/>
            <family val="2"/>
          </rPr>
          <t>Restwertanalyse / Risiko einer Ersatzinvestion fließt nicht in die Gesamtkostenentwicklung mit ein. Ist aber aus Gründen der Transparenz, ein interessanter Parameter.</t>
        </r>
      </text>
    </comment>
    <comment ref="R28" authorId="3">
      <text>
        <r>
          <rPr>
            <b/>
            <sz val="9"/>
            <rFont val="Segoe UI"/>
            <family val="2"/>
          </rPr>
          <t>neben Wartungskosten, bitte auch den Stand By Stromverbrauch der Heizungsanlage mit einkalkulieren!</t>
        </r>
      </text>
    </comment>
    <comment ref="R30"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R57" authorId="0">
      <text>
        <r>
          <rPr>
            <sz val="8"/>
            <rFont val="Tahoma"/>
            <family val="2"/>
          </rPr>
          <t>Rentabilität wird früher erreicht, wenn man die Entsorgungskosten der Öl-Tanks mit einbezieht.</t>
        </r>
      </text>
    </comment>
    <comment ref="R58" authorId="0">
      <text>
        <r>
          <rPr>
            <b/>
            <sz val="8"/>
            <rFont val="Tahoma"/>
            <family val="2"/>
          </rPr>
          <t>Formel berücksichtigt: Wirkungsgrad = Jahresnutzungsgrad des Kessels
Strombezug aus dem öffentlichen Netz</t>
        </r>
      </text>
    </comment>
    <comment ref="P3" authorId="2">
      <text>
        <r>
          <rPr>
            <b/>
            <sz val="8"/>
            <rFont val="Tahoma"/>
            <family val="2"/>
          </rPr>
          <t>Aktuelle Angaben zum Heizölpreis, siehe zum Beispiel unter www.comoil.de</t>
        </r>
      </text>
    </comment>
    <comment ref="P12"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P17" authorId="2">
      <text>
        <r>
          <rPr>
            <b/>
            <sz val="8"/>
            <rFont val="Tahoma"/>
            <family val="2"/>
          </rPr>
          <t>Quelle: www.co2-emissionen-vergleichen.de 30.12.2009</t>
        </r>
        <r>
          <rPr>
            <sz val="8"/>
            <rFont val="Tahoma"/>
            <family val="2"/>
          </rPr>
          <t xml:space="preserve">
</t>
        </r>
      </text>
    </comment>
    <comment ref="P22" authorId="3">
      <text>
        <r>
          <rPr>
            <b/>
            <sz val="9"/>
            <rFont val="Segoe UI"/>
            <family val="2"/>
          </rPr>
          <t>Bitte die Investitionskosten vom Ölheizsystem und des Bivalenten Heizsystems berücksichtigen.</t>
        </r>
      </text>
    </comment>
    <comment ref="P24" authorId="3">
      <text>
        <r>
          <rPr>
            <b/>
            <sz val="9"/>
            <rFont val="Segoe UI"/>
            <family val="2"/>
          </rPr>
          <t xml:space="preserve">Innovationsförderung 0,5 * Basisförderung (für Gebäude mit mehr als 3 Wohneinheiten, oder Gebäude mit Solarer Deckungsrate von über 50 % "Sonnenhäuser"
Kombinationsbonus 500 Euro (Solarkollektoranlage, oder Anschluss an ein Wärmenetz)
Solarthermie Basis:
500 Euro für WarmWasser Systeme oder 50 Euro pro m²
2000 Euro für Heizungsunterstützende Systeme oder 140 Euro pro m"
Gebäudeeffizienzbonus 0,5 x Basis- oder Innovationsförderung (Altbau muss die Anforderung eines KfW-Effizienzhaus 55 erfüllen). 
Optimierungsmaßnahmen (10 % der Nettoinvestition, maximal 50 % der Basisförderung)
Im Neubau kann neben der Basisförderung Solarthermie, die Innovationsförderung in Anspruch genommen werden, alle anderen Variaten sind nur für den Altbau gültig.
Achtung, Stand 06 / 2015, aktuelle BAFA Bedingungen beachten
Alle Angaben ohne Gewähr
</t>
        </r>
      </text>
    </comment>
    <comment ref="P26" authorId="3">
      <text>
        <r>
          <rPr>
            <b/>
            <sz val="8"/>
            <rFont val="Arial"/>
            <family val="2"/>
          </rPr>
          <t>Restwertanalyse / Risiko einer Ersatzinvestion fließt nicht in die Gesamtkostenentwicklung mit ein. Ist aber aus Gründen der Transparenz, ein interessanter Parameter.</t>
        </r>
      </text>
    </comment>
    <comment ref="P28" authorId="3">
      <text>
        <r>
          <rPr>
            <b/>
            <sz val="9"/>
            <rFont val="Segoe UI"/>
            <family val="2"/>
          </rPr>
          <t>neben Wartungskosten, bitte auch den Stand By Stromverbrauch der Heizungsanlage mit einkalkulieren!</t>
        </r>
      </text>
    </comment>
    <comment ref="P30"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P58" authorId="0">
      <text>
        <r>
          <rPr>
            <b/>
            <sz val="8"/>
            <rFont val="Tahoma"/>
            <family val="2"/>
          </rPr>
          <t xml:space="preserve">Formel berücksichtigt: Wirkungsgrad = Jahresnutzungsgrad des Kessels
Strombezug aus dem öffentlichen Netz
</t>
        </r>
      </text>
    </comment>
    <comment ref="V3" authorId="2">
      <text>
        <r>
          <rPr>
            <b/>
            <sz val="8"/>
            <rFont val="Tahoma"/>
            <family val="2"/>
          </rPr>
          <t>Fragen Sie Ihren lokalen Anbieter</t>
        </r>
        <r>
          <rPr>
            <sz val="8"/>
            <rFont val="Tahoma"/>
            <family val="2"/>
          </rPr>
          <t xml:space="preserve">
</t>
        </r>
      </text>
    </comment>
    <comment ref="V7" authorId="2">
      <text>
        <r>
          <rPr>
            <b/>
            <sz val="8"/>
            <rFont val="Tahoma"/>
            <family val="2"/>
          </rPr>
          <t>Miete für Flüssigkeitstank</t>
        </r>
      </text>
    </comment>
    <comment ref="V12"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V17" authorId="2">
      <text>
        <r>
          <rPr>
            <b/>
            <sz val="8"/>
            <rFont val="Tahoma"/>
            <family val="2"/>
          </rPr>
          <t>Quelle: www.co2-emissionen-vergleichen.de 30.12.2009</t>
        </r>
      </text>
    </comment>
    <comment ref="V22" authorId="3">
      <text>
        <r>
          <rPr>
            <b/>
            <sz val="9"/>
            <rFont val="Segoe UI"/>
            <family val="2"/>
          </rPr>
          <t>Bitte die Investitionskosten vom Gasheizsystem und des Bivalenten Heizsystems berücksichtigen.</t>
        </r>
      </text>
    </comment>
    <comment ref="V24" authorId="3">
      <text>
        <r>
          <rPr>
            <b/>
            <sz val="9"/>
            <rFont val="Segoe UI"/>
            <family val="2"/>
          </rPr>
          <t xml:space="preserve">Innovationsförderung 0,5 * Basisförderung (für Gebäude mit mehr als 3 Wohneinheiten, oder Gebäude mit Solarer Deckungsrate von über 50 % "Sonnenhäuser"
Kombinationsbonus 500 Euro (Solarkollektoranlage, oder Anschluss an ein Wärmenetz)
Solarthermie Basis:
500 Euro für WarmWasser Systeme oder 50 Euro pro m²
2000 Euro für Heizungsunterstützende Systeme oder 140 Euro pro m"
Gebäudeeffizienzbonus 0,5 x Basis- oder Innovationsförderung (Altbau muss die Anforderung eines KfW-Effizienzhaus 55 erfüllen). 
Optimierungsmaßnahmen (10 % der Nettoinvestition, maximal 50 % der Basisförderung)
Im Neubau kann neben der Basisförderung Solarthermie, die Innovationsförderung in Anspruch genommen werden, alle anderen Variaten sind nur für den Altbau gültig.
Achtung, Stand 06 / 2015, aktuelle BAFA Bedingungen beachten
Alle Angaben ohne Gewähr
</t>
        </r>
      </text>
    </comment>
    <comment ref="V26" authorId="3">
      <text>
        <r>
          <rPr>
            <b/>
            <sz val="8"/>
            <rFont val="Arial"/>
            <family val="2"/>
          </rPr>
          <t>Restwertanalyse / Risiko einer Ersatzinvestion fließt nicht in die Gesamtkostenentwicklung mit ein. Ist aber aus Gründen der Transparenz, ein interessanter Parameter.</t>
        </r>
      </text>
    </comment>
    <comment ref="V28" authorId="3">
      <text>
        <r>
          <rPr>
            <b/>
            <sz val="9"/>
            <rFont val="Segoe UI"/>
            <family val="2"/>
          </rPr>
          <t>neben Wartungskosten, bitte auch den Stand By Stromverbrauch der Heizungsanlage mit einkalkulieren!</t>
        </r>
      </text>
    </comment>
    <comment ref="V30"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V58" authorId="3">
      <text>
        <r>
          <rPr>
            <b/>
            <sz val="9"/>
            <rFont val="Segoe UI"/>
            <family val="2"/>
          </rPr>
          <t>Formel berücksichtigt: Wirkungsgrad = Jahresnutzungsgrad des Kessels
Strombezug aus dem öffentlichen Netz</t>
        </r>
      </text>
    </comment>
    <comment ref="Z12"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Z17" authorId="2">
      <text>
        <r>
          <rPr>
            <sz val="8"/>
            <rFont val="Tahoma"/>
            <family val="2"/>
          </rPr>
          <t>Die CO2 Emission bei Strom sinkt derzeit, durch den vermehrten Einsatz von Regenerativen Erzeugungsanlagen. Aktueller Wert ist geschätzt.</t>
        </r>
      </text>
    </comment>
    <comment ref="Z19" authorId="2">
      <text>
        <r>
          <rPr>
            <sz val="8"/>
            <rFont val="Tahoma"/>
            <family val="2"/>
          </rPr>
          <t>Individuelle CO2 Emission der Eigenen Anlage</t>
        </r>
      </text>
    </comment>
    <comment ref="Z26" authorId="3">
      <text>
        <r>
          <rPr>
            <b/>
            <sz val="8"/>
            <rFont val="Arial"/>
            <family val="2"/>
          </rPr>
          <t>Restwertanalyse / Risiko einer Ersatzinvestion fließt nicht in die Gesamtkostenentwicklung mit ein. Ist aber aus Gründen der Transparenz, ein interessanter Parameter.</t>
        </r>
      </text>
    </comment>
    <comment ref="Z30"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Z58" authorId="0">
      <text>
        <r>
          <rPr>
            <b/>
            <sz val="8"/>
            <rFont val="Tahoma"/>
            <family val="2"/>
          </rPr>
          <t>Formel berücksichtigt: Wirkungsgrad = Jahresnutzungsgrad des Kessels</t>
        </r>
      </text>
    </comment>
    <comment ref="D58" authorId="0">
      <text>
        <r>
          <rPr>
            <b/>
            <sz val="8"/>
            <rFont val="Tahoma"/>
            <family val="2"/>
          </rPr>
          <t>Formel berücksichtigt: Wirkungsgrad = Jahresnutzungsgrad des Kessels</t>
        </r>
      </text>
    </comment>
    <comment ref="F58" authorId="0">
      <text>
        <r>
          <rPr>
            <b/>
            <sz val="8"/>
            <rFont val="Tahoma"/>
            <family val="2"/>
          </rPr>
          <t>Formel berücksichtigt: Wirkungsgrad = Jahresnutzungsgrad des Kessels</t>
        </r>
      </text>
    </comment>
    <comment ref="H58" authorId="0">
      <text>
        <r>
          <rPr>
            <b/>
            <sz val="8"/>
            <rFont val="Tahoma"/>
            <family val="2"/>
          </rPr>
          <t>Formel berücksichtigt: Wirkungsgrad = Jahresnutzungsgrad des Kessels</t>
        </r>
      </text>
    </comment>
    <comment ref="R3" authorId="3">
      <text>
        <r>
          <rPr>
            <b/>
            <sz val="9"/>
            <rFont val="Segoe UI"/>
            <family val="2"/>
          </rPr>
          <t>Je nach Gesetzeslage, Mehrkosten für Biogas Zumischung / Zertifikate.</t>
        </r>
      </text>
    </comment>
    <comment ref="B7" authorId="3">
      <text>
        <r>
          <rPr>
            <b/>
            <sz val="9"/>
            <rFont val="Segoe UI"/>
            <family val="2"/>
          </rPr>
          <t>Kosten nur, falls zusätzlicher Zähler für Wärmepumpentarif eingesetzt wird.</t>
        </r>
      </text>
    </comment>
    <comment ref="D7" authorId="3">
      <text>
        <r>
          <rPr>
            <b/>
            <sz val="9"/>
            <rFont val="Segoe UI"/>
            <family val="2"/>
          </rPr>
          <t>Kosten nur, falls zusätzlicher Zähler für Wärmepumpentarif eingesetzt wird.</t>
        </r>
      </text>
    </comment>
    <comment ref="F7" authorId="3">
      <text>
        <r>
          <rPr>
            <b/>
            <sz val="9"/>
            <rFont val="Segoe UI"/>
            <family val="2"/>
          </rPr>
          <t>Kosten nur, falls zusätzlicher Zähler für Wärmepumpentarif eingesetzt wird.</t>
        </r>
      </text>
    </comment>
    <comment ref="H7" authorId="3">
      <text>
        <r>
          <rPr>
            <b/>
            <sz val="9"/>
            <rFont val="Segoe UI"/>
            <family val="2"/>
          </rPr>
          <t>Kosten nur, falls zusätzlicher Zähler für Wärmepumpentarif eingesetzt wird.</t>
        </r>
      </text>
    </comment>
  </commentList>
</comments>
</file>

<file path=xl/sharedStrings.xml><?xml version="1.0" encoding="utf-8"?>
<sst xmlns="http://schemas.openxmlformats.org/spreadsheetml/2006/main" count="929" uniqueCount="186">
  <si>
    <t>Gas</t>
  </si>
  <si>
    <t>Öl</t>
  </si>
  <si>
    <t>l</t>
  </si>
  <si>
    <t>kWh / a</t>
  </si>
  <si>
    <t>Personen</t>
  </si>
  <si>
    <t>%</t>
  </si>
  <si>
    <t>Flüssiggas</t>
  </si>
  <si>
    <t>kg / a</t>
  </si>
  <si>
    <t xml:space="preserve"> Marktzins pro Jahr</t>
  </si>
  <si>
    <t>CO2 Emission</t>
  </si>
  <si>
    <t>Warmwasser Verbrauch</t>
  </si>
  <si>
    <t>Strom</t>
  </si>
  <si>
    <t xml:space="preserve">Energiebedarf des Gebäudes </t>
  </si>
  <si>
    <t>kWh</t>
  </si>
  <si>
    <t xml:space="preserve">  Heizfläche</t>
  </si>
  <si>
    <t xml:space="preserve">  Personen im Haushalt</t>
  </si>
  <si>
    <t xml:space="preserve">  WW-Verbrauch</t>
  </si>
  <si>
    <t xml:space="preserve">  Mittlere Vorlauftemperatur Kaltwasser</t>
  </si>
  <si>
    <t xml:space="preserve">  Heizung</t>
  </si>
  <si>
    <t xml:space="preserve">  Warmwasser</t>
  </si>
  <si>
    <t xml:space="preserve">  Restwärmebedarf</t>
  </si>
  <si>
    <t>Anlagennutzungsgrad</t>
  </si>
  <si>
    <t xml:space="preserve"> Kosten nach 20 Jahren auf heute bezogen (Zinsfußmethode)</t>
  </si>
  <si>
    <t>°C</t>
  </si>
  <si>
    <t>m²</t>
  </si>
  <si>
    <t>h</t>
  </si>
  <si>
    <t>ALTBAU</t>
  </si>
  <si>
    <t>NEUBAU</t>
  </si>
  <si>
    <t>INVESTITIONSKOSTEN</t>
  </si>
  <si>
    <t>ENERGIE- &amp; BRENNSTOFFKOSTEN</t>
  </si>
  <si>
    <t>Grundgebühren / Fixe Brennstoffkosten</t>
  </si>
  <si>
    <t>Wartungskosten/Kosten Schornsteinfeger</t>
  </si>
  <si>
    <t>Schüttdichte Pellet / Dichte Flüssiggas</t>
  </si>
  <si>
    <t>ENERGIE- / BRENNSTOFFEIGENSCHAFTEN</t>
  </si>
  <si>
    <t>Methode Kapitalzinsfuß K0, Kosten im Jahr:</t>
  </si>
  <si>
    <t>Inflationsrate (für Wartungskosten/Grundgebühren Fixe Brennstoffkosten)</t>
  </si>
  <si>
    <t>Heizwert (Unterer Heizwert)</t>
  </si>
  <si>
    <t>ZUSAMMENFASSUNG KOSTEN &amp; UMWELTANALYSE</t>
  </si>
  <si>
    <t>GESAMTKOSTENENTWICKLUNG *1)</t>
  </si>
  <si>
    <t>Arbeitszahl</t>
  </si>
  <si>
    <t>€ / Tonne</t>
  </si>
  <si>
    <t>Cent / kWh</t>
  </si>
  <si>
    <t>€ / Monat</t>
  </si>
  <si>
    <t>% / a</t>
  </si>
  <si>
    <t>€ / a</t>
  </si>
  <si>
    <t>kg / m³</t>
  </si>
  <si>
    <t>g / kWh</t>
  </si>
  <si>
    <t>€</t>
  </si>
  <si>
    <t>€ / l</t>
  </si>
  <si>
    <t>kWh / l</t>
  </si>
  <si>
    <t>kWh / m³ Norm</t>
  </si>
  <si>
    <t>kWh / kg</t>
  </si>
  <si>
    <t>bei 15 C° in kg/l</t>
  </si>
  <si>
    <t>kWh/m² * a</t>
  </si>
  <si>
    <t xml:space="preserve">  *Voll-Laststunden</t>
  </si>
  <si>
    <t xml:space="preserve">  Wärmebedarf</t>
  </si>
  <si>
    <t xml:space="preserve">  spezifischer</t>
  </si>
  <si>
    <t xml:space="preserve">  Gesamt</t>
  </si>
  <si>
    <t>Dateneingabefelder</t>
  </si>
  <si>
    <t>Datenausgabefelder</t>
  </si>
  <si>
    <t>Hinweise:</t>
  </si>
  <si>
    <t xml:space="preserve"> *1) Kosten nach 20 Jahren auf heute bezogen</t>
  </si>
  <si>
    <t>*1) Zinsfußmethode, Werte basieren auf der vereinfachten Annahme, dass Brennstoffkosten und Wartungskosten nach Ende eines Abrechnungszeitraumes zu zahlen sind</t>
  </si>
  <si>
    <t>Berechung nach Ihren Angaben siehe Register "2. Dateneingabe"</t>
  </si>
  <si>
    <t>Eingabewerte</t>
  </si>
  <si>
    <t>Ausgabewerte / hinterlegte Werte</t>
  </si>
  <si>
    <t>CO2 kg / a</t>
  </si>
  <si>
    <t xml:space="preserve">im Vergleich </t>
  </si>
  <si>
    <t>min</t>
  </si>
  <si>
    <t>Investition nach Förderung</t>
  </si>
  <si>
    <t>KAPITAL- &amp; WARTUNGSKOSTEN</t>
  </si>
  <si>
    <t>GESAMTKOSTENENTWICKLUNG *2)</t>
  </si>
  <si>
    <t>*2) Berechung basiert auf der vereinfachten Annahme, dass Brennstoffkosten und Wartungskosten nach Ende eines Abrechnungszeitraumes zu zahlen sind</t>
  </si>
  <si>
    <t>*1) Brennstoffverbrauch ermittelt sich mit Einbeziehung des Anlagennutzungsgrads bzw. Arbeitszahl (bei Wärmepumpe)</t>
  </si>
  <si>
    <t>Angaben ohne Gewähr. Irrtum und Änderung vorbehalten</t>
  </si>
  <si>
    <t>Alle Angaben ohne Gewähr, Irrtum und Änderung vorbehalten</t>
  </si>
  <si>
    <t>Cent / l</t>
  </si>
  <si>
    <t>Investitionsvergleich Wärmepumpe zu alternativen Heizsystemen</t>
  </si>
  <si>
    <t>Energiekosten (Extern)</t>
  </si>
  <si>
    <t>= Energiekosten im ersten Jahr</t>
  </si>
  <si>
    <t>Preissteigerung externer Energieträger</t>
  </si>
  <si>
    <t xml:space="preserve">  Eigenverbrauch für die Wärmepumpe</t>
  </si>
  <si>
    <t xml:space="preserve">  Kosten für den selbst erzeugten Strom</t>
  </si>
  <si>
    <t>Grobe Empfehlung der Wärmepumpe</t>
  </si>
  <si>
    <t>kW</t>
  </si>
  <si>
    <t>BAFA weitere Optionale Förderung</t>
  </si>
  <si>
    <t>BaFA Basis Förderung</t>
  </si>
  <si>
    <t>Mit einer WATERKOTTE  Wärmepumpe verringern Sie Ihre CO2 Emission um:</t>
  </si>
  <si>
    <t>externe Energiekosten</t>
  </si>
  <si>
    <t>externe Energiekosten + Gebühren</t>
  </si>
  <si>
    <t>externe Energiekosten im 20igsten Jahr (ohne Gebühren)</t>
  </si>
  <si>
    <t>JAZ</t>
  </si>
  <si>
    <t xml:space="preserve">  zusätzlicher Energiebedarf durch Zirkulation</t>
  </si>
  <si>
    <t xml:space="preserve">  Solarthermie, Kaminofen oder nachträglich eingebaute Lüftungsanlagen</t>
  </si>
  <si>
    <t>Bivalente Heizsysteme, oder Wärmerückgewinnung</t>
  </si>
  <si>
    <t>Dezentrale Strom Eigenproduktion (Photovoltaik, KWK, Wind)</t>
  </si>
  <si>
    <t xml:space="preserve">  Stromtarif (Standart)</t>
  </si>
  <si>
    <t>Cent / kWh brutto</t>
  </si>
  <si>
    <t>Optionale Garantieverlängerungen</t>
  </si>
  <si>
    <t>Risiko einer Ersatzinvestion innerhalb von 20 Jahren</t>
  </si>
  <si>
    <t>Kosten Eigenproduktion Strom</t>
  </si>
  <si>
    <t>Anteil Eigenproduktion Strom für Wärmeerzeuger</t>
  </si>
  <si>
    <t>ENERGIEKOSTEN</t>
  </si>
  <si>
    <t>ENERGIETRÄGER</t>
  </si>
  <si>
    <t>Pellet</t>
  </si>
  <si>
    <t>Grundgebühren anteilig</t>
  </si>
  <si>
    <t>Stromverbrauch für Kesselanlagen</t>
  </si>
  <si>
    <t>Strom extern</t>
  </si>
  <si>
    <t>Strom Eigenproduktion</t>
  </si>
  <si>
    <t>Kosten Stromverbrauch Kesselanlagen</t>
  </si>
  <si>
    <t>Inflationsrate für Wartungskosten/Kosten Stromverbrauch Kesselanlage/Grundgebühren Fixe Brennstoffkosten</t>
  </si>
  <si>
    <t>Holzpelletkessel mit bivalenten Heizsystem</t>
  </si>
  <si>
    <t>Ölkessel mit bivalenten Heizsystem</t>
  </si>
  <si>
    <t>Gaskessel (Netz) mit bivalenten Heizsystem</t>
  </si>
  <si>
    <t>Flüssiggas mit bivalenten Heizsystem</t>
  </si>
  <si>
    <t>Stromverbrauch Heizkessel</t>
  </si>
  <si>
    <r>
      <t xml:space="preserve">Kiefernholz </t>
    </r>
    <r>
      <rPr>
        <sz val="8"/>
        <rFont val="Arial"/>
        <family val="2"/>
      </rPr>
      <t>(Lärche, Kiefer, Douglasie)</t>
    </r>
  </si>
  <si>
    <r>
      <t xml:space="preserve">Laubholz </t>
    </r>
    <r>
      <rPr>
        <sz val="8"/>
        <rFont val="Arial"/>
        <family val="2"/>
      </rPr>
      <t>(Eiche, Buche, Erle)</t>
    </r>
  </si>
  <si>
    <t>weitere WP mit Bivalenten Heizsystem</t>
  </si>
  <si>
    <t>*Grobe Empfehlung der Wärmepumpe nach Volllaststunden in Bezug auf den Energiebedarf des Gebäudes. Dieses Auslegungsprogramm ersetzt nicht eine Auslegung nach entsprechender DIN EN 12831 Norm. Angaben sowie Rechenergebnisse ohne Gewähr. Irrtum und Änderung vorbehalten. Version 06/2015</t>
  </si>
  <si>
    <t>Zusatzinformationen ohne weiteren Einfluss auf die Gesamtkostenberechnung</t>
  </si>
  <si>
    <t>WATERKOTTE GmbH, Alpha - Version 1.2., Seite 1/2</t>
  </si>
  <si>
    <t xml:space="preserve">  Wärmepumpen, bzw. Sondertarif</t>
  </si>
  <si>
    <t>m³ gestapeltes Holz</t>
  </si>
  <si>
    <t>l / 50 °C * Person * Tag</t>
  </si>
  <si>
    <t>m³ Norm</t>
  </si>
  <si>
    <t>Die Vorteile der Wärmepumpe</t>
  </si>
  <si>
    <t>- Nutzung kostenloser Luft- und Erdwärme</t>
  </si>
  <si>
    <t>- Technologie mit höchsten Effizienzwerten</t>
  </si>
  <si>
    <t>- hohe MAP-Zuschüsse (BAFA) bei Installation</t>
  </si>
  <si>
    <t>- günstige Verbrauchs- und Betriebskosten</t>
  </si>
  <si>
    <t>- Kostenstabilität durch weitgehende Autarkie (Nutzung von Umgebungsenergie + Einbindung eigener Energieerzeugungsanlagen z.B. Photovoltaik)</t>
  </si>
  <si>
    <t>- Sole/Wasser Systeme sind sehr Wertstabil, Erdwärmesonden sind bis zu 100 Jahre einsetzbar</t>
  </si>
  <si>
    <t>- kein Ausstoß von CO2</t>
  </si>
  <si>
    <t>- kein Ausstoß von Feinstaub</t>
  </si>
  <si>
    <t>- kein Abholzen von Wäldern</t>
  </si>
  <si>
    <t>- beste Lastenmanagementfähigkeit</t>
  </si>
  <si>
    <t>- bestmöglichliche Nutzung von Eigenstrom</t>
  </si>
  <si>
    <t>- geringe Stellflächen (umbauter m²) notwendig</t>
  </si>
  <si>
    <t>- keine Vergiftungs- oder Explosionsgefahr</t>
  </si>
  <si>
    <t>- Unabhängigkeit von Brennstoffen</t>
  </si>
  <si>
    <t>- langjährig ausgereifte Technologie</t>
  </si>
  <si>
    <t>- kein drohendes Gesetzesverbot</t>
  </si>
  <si>
    <t>- von der EU gewollte Zukunftstechnologie</t>
  </si>
  <si>
    <t>…modernste Technologie ohne Brennstoffrisiken</t>
  </si>
  <si>
    <r>
      <t xml:space="preserve">Beste </t>
    </r>
    <r>
      <rPr>
        <b/>
        <u val="single"/>
        <sz val="10"/>
        <color indexed="17"/>
        <rFont val="Arial"/>
        <family val="2"/>
      </rPr>
      <t>Wirtschaftlichkeit</t>
    </r>
    <r>
      <rPr>
        <b/>
        <sz val="10"/>
        <rFont val="Arial"/>
        <family val="2"/>
      </rPr>
      <t>, weil…</t>
    </r>
  </si>
  <si>
    <r>
      <t xml:space="preserve">Höchstmöglicher </t>
    </r>
    <r>
      <rPr>
        <b/>
        <u val="single"/>
        <sz val="10"/>
        <color indexed="17"/>
        <rFont val="Arial"/>
        <family val="2"/>
      </rPr>
      <t>Umweltschutz</t>
    </r>
    <r>
      <rPr>
        <b/>
        <sz val="10"/>
        <rFont val="Arial"/>
        <family val="2"/>
      </rPr>
      <t>, weil…</t>
    </r>
  </si>
  <si>
    <r>
      <t xml:space="preserve">Vollkommen </t>
    </r>
    <r>
      <rPr>
        <b/>
        <u val="single"/>
        <sz val="10"/>
        <color indexed="17"/>
        <rFont val="Arial"/>
        <family val="2"/>
      </rPr>
      <t>risikofrei</t>
    </r>
    <r>
      <rPr>
        <b/>
        <sz val="10"/>
        <rFont val="Arial"/>
        <family val="2"/>
      </rPr>
      <t>, weil</t>
    </r>
  </si>
  <si>
    <t>- keine Beschaffung und Lagerung von Brennstoffen</t>
  </si>
  <si>
    <t>- keine Entsorgung von Reststoffen</t>
  </si>
  <si>
    <t>- Systemintegration mit Raumlüftung und PV-Strom</t>
  </si>
  <si>
    <t>- geringster Betreuungs- und Wartungsaufwand</t>
  </si>
  <si>
    <t>…höchste Funktionalität bei geringstem Aufwand</t>
  </si>
  <si>
    <r>
      <t>Best möglicher</t>
    </r>
    <r>
      <rPr>
        <b/>
        <sz val="10"/>
        <color indexed="17"/>
        <rFont val="Arial"/>
        <family val="2"/>
      </rPr>
      <t xml:space="preserve"> </t>
    </r>
    <r>
      <rPr>
        <b/>
        <u val="single"/>
        <sz val="10"/>
        <color indexed="17"/>
        <rFont val="Arial"/>
        <family val="2"/>
      </rPr>
      <t>Komfort</t>
    </r>
    <r>
      <rPr>
        <b/>
        <sz val="10"/>
        <rFont val="Arial"/>
        <family val="2"/>
      </rPr>
      <t>, weil…</t>
    </r>
  </si>
  <si>
    <t>- hervorragend mit Lüftungssystemen kombinierbar (Thema Sicherheitsvorkehrungen wegen Unterdruck bei Feuerstätten entfällt)</t>
  </si>
  <si>
    <t>- Möglichkeit zur Gebäudekühlung im Sommer (z.B. via Heizsystem und Lüftung)</t>
  </si>
  <si>
    <t>Luft/Wasser WATERKOTTE Wärmepumpe monovalent</t>
  </si>
  <si>
    <t>Sole/Wasser WATERKOTTE Wärmepumpe monovalent</t>
  </si>
  <si>
    <r>
      <rPr>
        <b/>
        <sz val="10"/>
        <color indexed="9"/>
        <rFont val="Arial"/>
        <family val="2"/>
      </rPr>
      <t>Luft/Wasser WATERKOTTE</t>
    </r>
    <r>
      <rPr>
        <b/>
        <sz val="10"/>
        <color indexed="17"/>
        <rFont val="Arial"/>
        <family val="2"/>
      </rPr>
      <t xml:space="preserve"> </t>
    </r>
    <r>
      <rPr>
        <b/>
        <sz val="10"/>
        <rFont val="Arial"/>
        <family val="2"/>
      </rPr>
      <t>Wärmepumpe monovalent</t>
    </r>
  </si>
  <si>
    <r>
      <rPr>
        <b/>
        <sz val="10"/>
        <color indexed="9"/>
        <rFont val="Arial"/>
        <family val="2"/>
      </rPr>
      <t>Luft/Wasser WATERKOTTE</t>
    </r>
    <r>
      <rPr>
        <b/>
        <sz val="10"/>
        <rFont val="Arial"/>
        <family val="2"/>
      </rPr>
      <t xml:space="preserve"> mit bivalenten Heizsystem</t>
    </r>
  </si>
  <si>
    <r>
      <rPr>
        <b/>
        <sz val="10"/>
        <color indexed="9"/>
        <rFont val="Arial"/>
        <family val="2"/>
      </rPr>
      <t xml:space="preserve">Sole/Wasser WATERKOTTE </t>
    </r>
    <r>
      <rPr>
        <b/>
        <sz val="10"/>
        <rFont val="Arial"/>
        <family val="2"/>
      </rPr>
      <t>Wärmepumpe monovalent</t>
    </r>
  </si>
  <si>
    <r>
      <rPr>
        <b/>
        <sz val="10"/>
        <color indexed="9"/>
        <rFont val="Arial"/>
        <family val="2"/>
      </rPr>
      <t>Sole/Wasser WATERKOTTE</t>
    </r>
    <r>
      <rPr>
        <b/>
        <sz val="10"/>
        <rFont val="Arial"/>
        <family val="2"/>
      </rPr>
      <t xml:space="preserve"> mit bivalenten Heizsystem</t>
    </r>
  </si>
  <si>
    <r>
      <rPr>
        <b/>
        <sz val="10"/>
        <color indexed="9"/>
        <rFont val="Arial"/>
        <family val="2"/>
      </rPr>
      <t>PELLETKESSEL</t>
    </r>
    <r>
      <rPr>
        <b/>
        <sz val="10"/>
        <rFont val="Arial"/>
        <family val="2"/>
      </rPr>
      <t xml:space="preserve"> monovalent</t>
    </r>
  </si>
  <si>
    <r>
      <rPr>
        <b/>
        <sz val="10"/>
        <color indexed="9"/>
        <rFont val="Arial"/>
        <family val="2"/>
      </rPr>
      <t xml:space="preserve">PELLETKESSEL </t>
    </r>
    <r>
      <rPr>
        <b/>
        <sz val="10"/>
        <rFont val="Arial"/>
        <family val="2"/>
      </rPr>
      <t>mit bivalenten Heizsystem (z.B. Solarthermie)</t>
    </r>
  </si>
  <si>
    <r>
      <rPr>
        <b/>
        <sz val="10"/>
        <color indexed="9"/>
        <rFont val="Arial"/>
        <family val="2"/>
      </rPr>
      <t>Flüssiggas</t>
    </r>
    <r>
      <rPr>
        <b/>
        <sz val="10"/>
        <rFont val="Arial"/>
        <family val="2"/>
      </rPr>
      <t xml:space="preserve"> mit bivalenten Heizsystem</t>
    </r>
  </si>
  <si>
    <r>
      <rPr>
        <b/>
        <sz val="10"/>
        <color indexed="9"/>
        <rFont val="Arial"/>
        <family val="2"/>
      </rPr>
      <t>Gasheizung (Netz)</t>
    </r>
    <r>
      <rPr>
        <b/>
        <sz val="10"/>
        <rFont val="Arial"/>
        <family val="2"/>
      </rPr>
      <t xml:space="preserve"> mit bivalenten Heizsystem</t>
    </r>
  </si>
  <si>
    <r>
      <rPr>
        <b/>
        <sz val="10"/>
        <color indexed="9"/>
        <rFont val="Arial"/>
        <family val="2"/>
      </rPr>
      <t>Ölheizung</t>
    </r>
    <r>
      <rPr>
        <b/>
        <sz val="10"/>
        <rFont val="Arial"/>
        <family val="2"/>
      </rPr>
      <t xml:space="preserve"> mit bivalenten Heizsystem</t>
    </r>
  </si>
  <si>
    <r>
      <rPr>
        <b/>
        <sz val="10"/>
        <color indexed="9"/>
        <rFont val="Arial"/>
        <family val="2"/>
      </rPr>
      <t>Gasheizung (Netz)</t>
    </r>
    <r>
      <rPr>
        <b/>
        <sz val="10"/>
        <rFont val="Arial"/>
        <family val="2"/>
      </rPr>
      <t xml:space="preserve"> monovalent</t>
    </r>
  </si>
  <si>
    <r>
      <rPr>
        <b/>
        <sz val="10"/>
        <color indexed="9"/>
        <rFont val="Arial"/>
        <family val="2"/>
      </rPr>
      <t>Ölheizung</t>
    </r>
    <r>
      <rPr>
        <b/>
        <sz val="10"/>
        <rFont val="Arial"/>
        <family val="2"/>
      </rPr>
      <t xml:space="preserve"> monovaltent</t>
    </r>
  </si>
  <si>
    <r>
      <rPr>
        <b/>
        <sz val="10"/>
        <color indexed="9"/>
        <rFont val="Arial"/>
        <family val="2"/>
      </rPr>
      <t>Flüssiggas</t>
    </r>
    <r>
      <rPr>
        <b/>
        <sz val="10"/>
        <rFont val="Arial"/>
        <family val="2"/>
      </rPr>
      <t xml:space="preserve"> monovalent</t>
    </r>
  </si>
  <si>
    <t>Energieeinsatz für den Wärmeerzeuger</t>
  </si>
  <si>
    <t>kWh elektrisch / a</t>
  </si>
  <si>
    <t>Luft/Wasser WATERKOTTE Wärmepumpe mit bivalenten Heizsystem</t>
  </si>
  <si>
    <t>Sole/Wasser WATERKOTTE Wärmepumpe mit bivalenten Heizsystem</t>
  </si>
  <si>
    <t>Holzpelletkessel monovalent</t>
  </si>
  <si>
    <t>Ölkessel monovalent</t>
  </si>
  <si>
    <t>Gaskessel (Netz) monovalent</t>
  </si>
  <si>
    <t>Flüssiggas monovalent</t>
  </si>
  <si>
    <t>Stromheizung oder Infrarotheizung monovalent</t>
  </si>
  <si>
    <t>Stromheizung oder Infrarotheizung mit bivalenten Heizsystem</t>
  </si>
  <si>
    <r>
      <rPr>
        <b/>
        <sz val="10"/>
        <color indexed="9"/>
        <rFont val="Arial"/>
        <family val="2"/>
      </rPr>
      <t xml:space="preserve">Stromheizung </t>
    </r>
    <r>
      <rPr>
        <b/>
        <sz val="10"/>
        <rFont val="Arial"/>
        <family val="2"/>
      </rPr>
      <t>monovalent</t>
    </r>
  </si>
  <si>
    <r>
      <rPr>
        <b/>
        <sz val="10"/>
        <color indexed="9"/>
        <rFont val="Arial"/>
        <family val="2"/>
      </rPr>
      <t>Stromheizung oder Infrarotheizung *3)</t>
    </r>
    <r>
      <rPr>
        <b/>
        <sz val="10"/>
        <rFont val="Arial"/>
        <family val="2"/>
      </rPr>
      <t xml:space="preserve"> mit bivalenten Heizsystem</t>
    </r>
  </si>
  <si>
    <t>*3) Die Infrarotheizung ist von der Berechnungsart eine "Stromheizung". Allerdings kann bei Infrarotheizungen mit etwas geringere Raumtemperaturen (durch die direkte Anstrahlung der Körper) gearbeitet werden. Der hierdurch eingesparte Energieeinsatz kann unter "bivalentes Heizsystem" berücksichtigt werden.</t>
  </si>
  <si>
    <r>
      <t xml:space="preserve">WATERKOTTE GmbH, Investitionsvergleich von Heizsystemen, </t>
    </r>
    <r>
      <rPr>
        <b/>
        <sz val="14"/>
        <color indexed="10"/>
        <rFont val="Arial"/>
        <family val="2"/>
      </rPr>
      <t>Alpa-V</t>
    </r>
    <r>
      <rPr>
        <b/>
        <sz val="14"/>
        <color indexed="10"/>
        <rFont val="Arial"/>
        <family val="2"/>
      </rPr>
      <t>ersion 1.2</t>
    </r>
    <r>
      <rPr>
        <b/>
        <sz val="14"/>
        <rFont val="Arial"/>
        <family val="2"/>
      </rPr>
      <t>, Seite 2/2</t>
    </r>
  </si>
  <si>
    <t>…bis zu 100 % erneuerbar und 100 % emissionsfrei.</t>
  </si>
  <si>
    <t>…Amortisation bereits nach wenigen Jahren möglich.</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</si>
</sst>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_-* #,##0.0\ &quot;€&quot;_-;\-* #,##0.0\ &quot;€&quot;_-;_-* &quot;-&quot;??\ &quot;€&quot;_-;_-@_-"/>
    <numFmt numFmtId="167" formatCode="_-* #,##0\ &quot;€&quot;_-;\-* #,##0\ &quot;€&quot;_-;_-* &quot;-&quot;??\ &quot;€&quot;_-;_-@_-"/>
    <numFmt numFmtId="168" formatCode="_-* #,##0\ [$€-1]_-;\-* #,##0\ [$€-1]_-;_-* &quot;-&quot;??\ [$€-1]_-"/>
    <numFmt numFmtId="169" formatCode="0.000000000"/>
    <numFmt numFmtId="170" formatCode="0.0000000000"/>
    <numFmt numFmtId="171" formatCode="0.00000000"/>
    <numFmt numFmtId="172" formatCode="0.0000000"/>
    <numFmt numFmtId="173" formatCode="0.000000"/>
    <numFmt numFmtId="174" formatCode="0.00000"/>
    <numFmt numFmtId="175" formatCode="0.0000"/>
    <numFmt numFmtId="176" formatCode="0.00\ &quot;€ / Tonne&quot;"/>
    <numFmt numFmtId="177" formatCode="0\ &quot;€ / Tonne&quot;"/>
    <numFmt numFmtId="178" formatCode="0.00\ &quot;€ / l&quot;"/>
    <numFmt numFmtId="179" formatCode="0.000\ &quot;€ Cent / kWh&quot;"/>
    <numFmt numFmtId="180" formatCode="0.00\ &quot;€ Cent / kWh&quot;"/>
    <numFmt numFmtId="181" formatCode="0.00\ &quot;Cent / kWh&quot;"/>
    <numFmt numFmtId="182" formatCode="0\ &quot;%&quot;"/>
    <numFmt numFmtId="183" formatCode="0.0\ &quot;COP Faktor a&quot;"/>
    <numFmt numFmtId="184" formatCode="0.0\ &quot;d. COP/a&quot;"/>
    <numFmt numFmtId="185" formatCode="0.0\ &quot;COP/a&quot;"/>
    <numFmt numFmtId="186" formatCode="0.00\ &quot;€ / Monat&quot;"/>
    <numFmt numFmtId="187" formatCode="0.0\ &quot;% / a&quot;"/>
    <numFmt numFmtId="188" formatCode="#,##0\ &quot;kWh / a&quot;"/>
    <numFmt numFmtId="189" formatCode="#,##0\ &quot;€ / a&quot;"/>
    <numFmt numFmtId="190" formatCode="0.0\ &quot;kWh / kg&quot;"/>
    <numFmt numFmtId="191" formatCode="0\ &quot;kg / m³&quot;"/>
    <numFmt numFmtId="192" formatCode="0\ &quot;g / kWh&quot;"/>
    <numFmt numFmtId="193" formatCode="0.0\ &quot;kWh / l&quot;"/>
    <numFmt numFmtId="194" formatCode="0.0\ &quot;kWh / m³Norm&quot;"/>
    <numFmt numFmtId="195" formatCode="0.00\ &quot;kWh / kg&quot;"/>
    <numFmt numFmtId="196" formatCode="0.00\ &quot;bei 15C in kg/l&quot;"/>
    <numFmt numFmtId="197" formatCode="_-* #,##0.00\ [$€-1]_-;\-* #,##0.00\ [$€-1]_-;_-* &quot;-&quot;??\ [$€-1]_-"/>
    <numFmt numFmtId="198" formatCode="_-* #,##0.000\ [$€-1]_-;\-* #,##0.000\ [$€-1]_-;_-* &quot;-&quot;??\ [$€-1]_-"/>
    <numFmt numFmtId="199" formatCode="_-* #,##0.0\ [$€-1]_-;\-* #,##0.0\ [$€-1]_-;_-* &quot;-&quot;??\ [$€-1]_-"/>
    <numFmt numFmtId="200" formatCode="0_ ;\-0\ "/>
    <numFmt numFmtId="201" formatCode="_-* #,##0.0000\ [$€-1]_-;\-* #,##0.0000\ [$€-1]_-;_-* &quot;-&quot;??\ [$€-1]_-"/>
    <numFmt numFmtId="202" formatCode="#,##0\ &quot;kg / a&quot;"/>
    <numFmt numFmtId="203" formatCode="0.00000000000"/>
    <numFmt numFmtId="204" formatCode="#,##0.0"/>
  </numFmts>
  <fonts count="80">
    <font>
      <sz val="10"/>
      <name val="Arial"/>
      <family val="0"/>
    </font>
    <font>
      <b/>
      <sz val="10"/>
      <name val="Arial"/>
      <family val="2"/>
    </font>
    <font>
      <sz val="8"/>
      <color indexed="12"/>
      <name val="Arial"/>
      <family val="2"/>
    </font>
    <font>
      <sz val="8"/>
      <name val="Arial"/>
      <family val="2"/>
    </font>
    <font>
      <sz val="8"/>
      <name val="Tahoma"/>
      <family val="2"/>
    </font>
    <font>
      <b/>
      <sz val="8"/>
      <name val="Tahoma"/>
      <family val="2"/>
    </font>
    <font>
      <sz val="10"/>
      <color indexed="60"/>
      <name val="Arial"/>
      <family val="2"/>
    </font>
    <font>
      <b/>
      <sz val="10"/>
      <color indexed="60"/>
      <name val="Arial"/>
      <family val="2"/>
    </font>
    <font>
      <b/>
      <sz val="10"/>
      <color indexed="10"/>
      <name val="Arial"/>
      <family val="2"/>
    </font>
    <font>
      <sz val="10"/>
      <color indexed="22"/>
      <name val="Arial"/>
      <family val="2"/>
    </font>
    <font>
      <b/>
      <sz val="8"/>
      <name val="Arial"/>
      <family val="2"/>
    </font>
    <font>
      <sz val="12"/>
      <name val="Arial"/>
      <family val="2"/>
    </font>
    <font>
      <sz val="18"/>
      <name val="Arial"/>
      <family val="2"/>
    </font>
    <font>
      <b/>
      <sz val="9"/>
      <name val="Arial"/>
      <family val="2"/>
    </font>
    <font>
      <sz val="10"/>
      <color indexed="8"/>
      <name val="Arial"/>
      <family val="2"/>
    </font>
    <font>
      <sz val="8"/>
      <color indexed="8"/>
      <name val="Arial"/>
      <family val="2"/>
    </font>
    <font>
      <sz val="12"/>
      <color indexed="60"/>
      <name val="Arial"/>
      <family val="2"/>
    </font>
    <font>
      <sz val="10"/>
      <color indexed="10"/>
      <name val="Arial"/>
      <family val="2"/>
    </font>
    <font>
      <b/>
      <sz val="12"/>
      <name val="Arial"/>
      <family val="2"/>
    </font>
    <font>
      <b/>
      <sz val="14"/>
      <name val="Arial"/>
      <family val="2"/>
    </font>
    <font>
      <b/>
      <sz val="8"/>
      <color indexed="8"/>
      <name val="Arial"/>
      <family val="2"/>
    </font>
    <font>
      <u val="single"/>
      <sz val="10"/>
      <color indexed="12"/>
      <name val="Arial"/>
      <family val="2"/>
    </font>
    <font>
      <u val="single"/>
      <sz val="10"/>
      <color indexed="36"/>
      <name val="Arial"/>
      <family val="2"/>
    </font>
    <font>
      <sz val="8"/>
      <color indexed="22"/>
      <name val="Arial"/>
      <family val="2"/>
    </font>
    <font>
      <b/>
      <sz val="10"/>
      <color indexed="8"/>
      <name val="Arial"/>
      <family val="2"/>
    </font>
    <font>
      <sz val="10"/>
      <color indexed="55"/>
      <name val="Arial"/>
      <family val="2"/>
    </font>
    <font>
      <b/>
      <sz val="8"/>
      <color indexed="10"/>
      <name val="Arial"/>
      <family val="2"/>
    </font>
    <font>
      <i/>
      <sz val="10"/>
      <name val="Arial"/>
      <family val="2"/>
    </font>
    <font>
      <i/>
      <sz val="8"/>
      <name val="Arial"/>
      <family val="2"/>
    </font>
    <font>
      <sz val="12"/>
      <color indexed="10"/>
      <name val="Arial"/>
      <family val="2"/>
    </font>
    <font>
      <b/>
      <sz val="14"/>
      <color indexed="10"/>
      <name val="Arial"/>
      <family val="2"/>
    </font>
    <font>
      <sz val="10"/>
      <color indexed="9"/>
      <name val="Arial"/>
      <family val="2"/>
    </font>
    <font>
      <b/>
      <sz val="9"/>
      <name val="Segoe UI"/>
      <family val="2"/>
    </font>
    <font>
      <sz val="9"/>
      <name val="Segoe UI"/>
      <family val="2"/>
    </font>
    <font>
      <b/>
      <sz val="10"/>
      <color indexed="9"/>
      <name val="Arial"/>
      <family val="2"/>
    </font>
    <font>
      <b/>
      <sz val="10"/>
      <color indexed="17"/>
      <name val="Arial"/>
      <family val="2"/>
    </font>
    <font>
      <b/>
      <u val="single"/>
      <sz val="10"/>
      <color indexed="17"/>
      <name val="Arial"/>
      <family val="2"/>
    </font>
    <font>
      <sz val="8.5"/>
      <color indexed="8"/>
      <name val="Arial"/>
      <family val="2"/>
    </font>
    <font>
      <sz val="11.75"/>
      <color indexed="8"/>
      <name val="Arial"/>
      <family val="2"/>
    </font>
    <font>
      <sz val="7.15"/>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color indexed="55"/>
      <name val="Arial"/>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0"/>
      <name val="Arial"/>
      <family val="2"/>
    </font>
    <font>
      <sz val="10"/>
      <color theme="0"/>
      <name val="Arial"/>
      <family val="2"/>
    </font>
    <font>
      <b/>
      <sz val="8"/>
      <color rgb="FFFF0000"/>
      <name val="Arial"/>
      <family val="2"/>
    </font>
    <font>
      <b/>
      <sz val="8"/>
      <color theme="0" tint="-0.2499700039625167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rgb="FFFFC000"/>
        <bgColor indexed="64"/>
      </patternFill>
    </fill>
    <fill>
      <patternFill patternType="solid">
        <fgColor theme="0"/>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9" tint="-0.24997000396251678"/>
        <bgColor indexed="64"/>
      </patternFill>
    </fill>
    <fill>
      <patternFill patternType="solid">
        <fgColor rgb="FFC00000"/>
        <bgColor indexed="64"/>
      </patternFill>
    </fill>
    <fill>
      <patternFill patternType="solid">
        <fgColor theme="1" tint="0.34999001026153564"/>
        <bgColor indexed="64"/>
      </patternFill>
    </fill>
    <fill>
      <patternFill patternType="solid">
        <fgColor rgb="FFFF0000"/>
        <bgColor indexed="64"/>
      </patternFill>
    </fill>
    <fill>
      <patternFill patternType="solid">
        <fgColor rgb="FF00B0F0"/>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thin"/>
      <right style="thin"/>
      <top style="thin"/>
      <bottom style="thin"/>
    </border>
    <border>
      <left style="medium"/>
      <right style="thin"/>
      <top style="thin"/>
      <bottom style="thin"/>
    </border>
    <border>
      <left style="medium"/>
      <right style="thin"/>
      <top style="medium"/>
      <bottom style="thin"/>
    </border>
    <border>
      <left style="medium"/>
      <right style="thin"/>
      <top style="thin"/>
      <bottom>
        <color indexed="63"/>
      </bottom>
    </border>
    <border>
      <left style="medium"/>
      <right>
        <color indexed="63"/>
      </right>
      <top style="medium"/>
      <bottom style="thin"/>
    </border>
    <border>
      <left>
        <color indexed="63"/>
      </left>
      <right style="thin"/>
      <top style="thin"/>
      <bottom style="thin"/>
    </border>
    <border>
      <left style="medium"/>
      <right style="thin"/>
      <top style="thin"/>
      <bottom style="medium"/>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style="thin"/>
    </border>
    <border>
      <left>
        <color indexed="63"/>
      </left>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2" applyNumberFormat="0" applyAlignment="0" applyProtection="0"/>
    <xf numFmtId="0" fontId="22" fillId="0" borderId="0" applyNumberFormat="0" applyFill="0" applyBorder="0" applyAlignment="0" applyProtection="0"/>
    <xf numFmtId="41"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43" fontId="0" fillId="0" borderId="0" applyFont="0" applyFill="0" applyBorder="0" applyAlignment="0" applyProtection="0"/>
    <xf numFmtId="0" fontId="21" fillId="0" borderId="0" applyNumberForma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377">
    <xf numFmtId="0" fontId="0" fillId="0" borderId="0" xfId="0" applyAlignment="1">
      <alignment/>
    </xf>
    <xf numFmtId="0" fontId="10" fillId="33" borderId="10" xfId="0" applyFont="1" applyFill="1" applyBorder="1" applyAlignment="1" applyProtection="1">
      <alignment horizontal="right"/>
      <protection hidden="1"/>
    </xf>
    <xf numFmtId="186" fontId="20" fillId="33" borderId="10" xfId="0" applyNumberFormat="1" applyFont="1" applyFill="1" applyBorder="1" applyAlignment="1" applyProtection="1">
      <alignment horizontal="right"/>
      <protection hidden="1"/>
    </xf>
    <xf numFmtId="0" fontId="20" fillId="33" borderId="10" xfId="0" applyFont="1" applyFill="1" applyBorder="1" applyAlignment="1" applyProtection="1">
      <alignment horizontal="right"/>
      <protection hidden="1"/>
    </xf>
    <xf numFmtId="185" fontId="20" fillId="33" borderId="10" xfId="0" applyNumberFormat="1" applyFont="1" applyFill="1" applyBorder="1" applyAlignment="1" applyProtection="1">
      <alignment horizontal="right"/>
      <protection hidden="1"/>
    </xf>
    <xf numFmtId="187" fontId="20" fillId="33" borderId="10" xfId="0" applyNumberFormat="1" applyFont="1" applyFill="1" applyBorder="1" applyAlignment="1" applyProtection="1">
      <alignment horizontal="right"/>
      <protection hidden="1"/>
    </xf>
    <xf numFmtId="189" fontId="20" fillId="33" borderId="10" xfId="0" applyNumberFormat="1" applyFont="1" applyFill="1" applyBorder="1" applyAlignment="1" applyProtection="1">
      <alignment horizontal="right"/>
      <protection hidden="1"/>
    </xf>
    <xf numFmtId="168" fontId="7" fillId="33" borderId="11" xfId="0" applyNumberFormat="1" applyFont="1" applyFill="1" applyBorder="1" applyAlignment="1" applyProtection="1">
      <alignment/>
      <protection hidden="1"/>
    </xf>
    <xf numFmtId="187" fontId="20" fillId="33" borderId="10" xfId="0" applyNumberFormat="1" applyFont="1" applyFill="1" applyBorder="1" applyAlignment="1" applyProtection="1">
      <alignment horizontal="right" wrapText="1"/>
      <protection hidden="1"/>
    </xf>
    <xf numFmtId="187" fontId="20" fillId="33" borderId="12" xfId="0" applyNumberFormat="1" applyFont="1" applyFill="1" applyBorder="1" applyAlignment="1" applyProtection="1">
      <alignment horizontal="right"/>
      <protection hidden="1"/>
    </xf>
    <xf numFmtId="0" fontId="0" fillId="34" borderId="13" xfId="0" applyFill="1" applyBorder="1" applyAlignment="1" applyProtection="1">
      <alignment/>
      <protection locked="0"/>
    </xf>
    <xf numFmtId="0" fontId="14" fillId="34" borderId="13" xfId="0" applyFont="1" applyFill="1" applyBorder="1" applyAlignment="1" applyProtection="1">
      <alignment/>
      <protection locked="0"/>
    </xf>
    <xf numFmtId="0" fontId="0" fillId="34" borderId="13" xfId="0" applyFont="1" applyFill="1" applyBorder="1" applyAlignment="1" applyProtection="1">
      <alignment/>
      <protection locked="0"/>
    </xf>
    <xf numFmtId="3" fontId="0" fillId="34" borderId="13" xfId="0" applyNumberFormat="1" applyFill="1" applyBorder="1" applyAlignment="1" applyProtection="1">
      <alignment/>
      <protection locked="0"/>
    </xf>
    <xf numFmtId="2" fontId="0" fillId="35" borderId="0" xfId="0" applyNumberFormat="1" applyFont="1" applyFill="1" applyBorder="1" applyAlignment="1" applyProtection="1">
      <alignment horizontal="right"/>
      <protection hidden="1"/>
    </xf>
    <xf numFmtId="2" fontId="0" fillId="35" borderId="10" xfId="0" applyNumberFormat="1" applyFont="1" applyFill="1" applyBorder="1" applyAlignment="1" applyProtection="1">
      <alignment horizontal="right"/>
      <protection hidden="1"/>
    </xf>
    <xf numFmtId="2" fontId="0" fillId="35" borderId="10" xfId="0" applyNumberFormat="1" applyFill="1" applyBorder="1" applyAlignment="1" applyProtection="1">
      <alignment horizontal="right"/>
      <protection hidden="1"/>
    </xf>
    <xf numFmtId="2" fontId="0" fillId="33" borderId="10" xfId="0" applyNumberFormat="1" applyFill="1" applyBorder="1" applyAlignment="1" applyProtection="1">
      <alignment horizontal="right"/>
      <protection hidden="1"/>
    </xf>
    <xf numFmtId="2" fontId="0" fillId="35" borderId="10" xfId="0" applyNumberFormat="1" applyFont="1" applyFill="1" applyBorder="1" applyAlignment="1" applyProtection="1">
      <alignment horizontal="right" wrapText="1"/>
      <protection hidden="1"/>
    </xf>
    <xf numFmtId="2" fontId="0" fillId="35" borderId="12" xfId="0" applyNumberFormat="1" applyFont="1" applyFill="1" applyBorder="1" applyAlignment="1" applyProtection="1">
      <alignment horizontal="right" wrapText="1"/>
      <protection hidden="1"/>
    </xf>
    <xf numFmtId="3" fontId="1" fillId="34" borderId="14" xfId="0" applyNumberFormat="1" applyFont="1" applyFill="1" applyBorder="1" applyAlignment="1" applyProtection="1">
      <alignment horizontal="right"/>
      <protection hidden="1" locked="0"/>
    </xf>
    <xf numFmtId="3" fontId="1" fillId="34" borderId="15" xfId="0" applyNumberFormat="1" applyFont="1" applyFill="1" applyBorder="1" applyAlignment="1" applyProtection="1">
      <alignment horizontal="right"/>
      <protection hidden="1" locked="0"/>
    </xf>
    <xf numFmtId="3" fontId="1" fillId="34" borderId="16" xfId="0" applyNumberFormat="1" applyFont="1" applyFill="1" applyBorder="1" applyAlignment="1" applyProtection="1">
      <alignment horizontal="right"/>
      <protection hidden="1" locked="0"/>
    </xf>
    <xf numFmtId="3" fontId="1" fillId="35" borderId="17" xfId="0" applyNumberFormat="1" applyFont="1" applyFill="1" applyBorder="1" applyAlignment="1" applyProtection="1">
      <alignment horizontal="right"/>
      <protection hidden="1"/>
    </xf>
    <xf numFmtId="3" fontId="1" fillId="34" borderId="15" xfId="0" applyNumberFormat="1" applyFont="1" applyFill="1" applyBorder="1" applyAlignment="1" applyProtection="1">
      <alignment horizontal="right"/>
      <protection locked="0"/>
    </xf>
    <xf numFmtId="2" fontId="1" fillId="34" borderId="14" xfId="0" applyNumberFormat="1" applyFont="1" applyFill="1" applyBorder="1" applyAlignment="1" applyProtection="1">
      <alignment horizontal="right"/>
      <protection hidden="1" locked="0"/>
    </xf>
    <xf numFmtId="2" fontId="1" fillId="34" borderId="18" xfId="0" applyNumberFormat="1" applyFont="1" applyFill="1" applyBorder="1" applyAlignment="1" applyProtection="1">
      <alignment horizontal="right"/>
      <protection hidden="1" locked="0"/>
    </xf>
    <xf numFmtId="2" fontId="1" fillId="34" borderId="14" xfId="0" applyNumberFormat="1" applyFont="1" applyFill="1" applyBorder="1" applyAlignment="1" applyProtection="1">
      <alignment horizontal="right" wrapText="1"/>
      <protection hidden="1" locked="0"/>
    </xf>
    <xf numFmtId="2" fontId="1" fillId="34" borderId="18" xfId="0" applyNumberFormat="1" applyFont="1" applyFill="1" applyBorder="1" applyAlignment="1" applyProtection="1">
      <alignment horizontal="right" wrapText="1"/>
      <protection hidden="1" locked="0"/>
    </xf>
    <xf numFmtId="2" fontId="27" fillId="34" borderId="18" xfId="0" applyNumberFormat="1" applyFont="1" applyFill="1" applyBorder="1" applyAlignment="1" applyProtection="1">
      <alignment horizontal="right"/>
      <protection hidden="1" locked="0"/>
    </xf>
    <xf numFmtId="2" fontId="27" fillId="34" borderId="14" xfId="0" applyNumberFormat="1" applyFont="1" applyFill="1" applyBorder="1" applyAlignment="1" applyProtection="1">
      <alignment horizontal="right"/>
      <protection hidden="1" locked="0"/>
    </xf>
    <xf numFmtId="3" fontId="1" fillId="34" borderId="14" xfId="0" applyNumberFormat="1" applyFont="1" applyFill="1" applyBorder="1" applyAlignment="1" applyProtection="1">
      <alignment horizontal="right"/>
      <protection locked="0"/>
    </xf>
    <xf numFmtId="2" fontId="1" fillId="34" borderId="19" xfId="0" applyNumberFormat="1" applyFont="1" applyFill="1" applyBorder="1" applyAlignment="1" applyProtection="1">
      <alignment horizontal="right"/>
      <protection hidden="1" locked="0"/>
    </xf>
    <xf numFmtId="3" fontId="1" fillId="34" borderId="20" xfId="0" applyNumberFormat="1" applyFont="1" applyFill="1" applyBorder="1" applyAlignment="1" applyProtection="1">
      <alignment horizontal="right"/>
      <protection hidden="1" locked="0"/>
    </xf>
    <xf numFmtId="0" fontId="0" fillId="0" borderId="0" xfId="0" applyAlignment="1" applyProtection="1">
      <alignment/>
      <protection/>
    </xf>
    <xf numFmtId="0" fontId="0" fillId="33" borderId="0" xfId="0" applyFont="1" applyFill="1" applyBorder="1" applyAlignment="1" applyProtection="1">
      <alignment/>
      <protection/>
    </xf>
    <xf numFmtId="0" fontId="3" fillId="33" borderId="0" xfId="0" applyFont="1" applyFill="1" applyBorder="1" applyAlignment="1" applyProtection="1">
      <alignment/>
      <protection/>
    </xf>
    <xf numFmtId="0" fontId="0" fillId="33" borderId="0" xfId="0" applyFill="1" applyBorder="1" applyAlignment="1" applyProtection="1">
      <alignment/>
      <protection/>
    </xf>
    <xf numFmtId="0" fontId="15" fillId="33" borderId="0" xfId="0" applyFont="1" applyFill="1" applyBorder="1" applyAlignment="1" applyProtection="1">
      <alignment/>
      <protection/>
    </xf>
    <xf numFmtId="0" fontId="0" fillId="33" borderId="0" xfId="0" applyFill="1" applyAlignment="1" applyProtection="1">
      <alignment/>
      <protection/>
    </xf>
    <xf numFmtId="0" fontId="18" fillId="33" borderId="0" xfId="0" applyFont="1" applyFill="1" applyAlignment="1" applyProtection="1">
      <alignment horizontal="left" vertical="center"/>
      <protection/>
    </xf>
    <xf numFmtId="0" fontId="0" fillId="33" borderId="0" xfId="0" applyFill="1" applyAlignment="1" applyProtection="1">
      <alignment horizontal="left" vertical="center"/>
      <protection/>
    </xf>
    <xf numFmtId="0" fontId="0" fillId="33" borderId="0" xfId="0" applyFill="1" applyBorder="1" applyAlignment="1" applyProtection="1">
      <alignment horizontal="left" vertical="center"/>
      <protection/>
    </xf>
    <xf numFmtId="0" fontId="0" fillId="33" borderId="0" xfId="0" applyFont="1" applyFill="1" applyAlignment="1" applyProtection="1">
      <alignment horizontal="left" vertical="center"/>
      <protection/>
    </xf>
    <xf numFmtId="0" fontId="11" fillId="33" borderId="0" xfId="0" applyFont="1" applyFill="1" applyAlignment="1" applyProtection="1">
      <alignment/>
      <protection/>
    </xf>
    <xf numFmtId="0" fontId="12" fillId="33" borderId="0" xfId="0" applyFont="1" applyFill="1" applyAlignment="1" applyProtection="1">
      <alignment horizontal="left" vertical="center"/>
      <protection/>
    </xf>
    <xf numFmtId="0" fontId="0" fillId="33" borderId="0" xfId="0" applyFill="1" applyBorder="1" applyAlignment="1" applyProtection="1">
      <alignment/>
      <protection/>
    </xf>
    <xf numFmtId="0" fontId="0" fillId="0" borderId="0" xfId="0" applyAlignment="1" applyProtection="1">
      <alignment/>
      <protection/>
    </xf>
    <xf numFmtId="0" fontId="17" fillId="33" borderId="0"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Alignment="1" applyProtection="1">
      <alignment/>
      <protection/>
    </xf>
    <xf numFmtId="0" fontId="0" fillId="33" borderId="0" xfId="0" applyFont="1" applyFill="1" applyAlignment="1" applyProtection="1">
      <alignment/>
      <protection/>
    </xf>
    <xf numFmtId="0" fontId="0" fillId="33" borderId="0" xfId="0" applyFill="1" applyAlignment="1" applyProtection="1">
      <alignment/>
      <protection/>
    </xf>
    <xf numFmtId="0" fontId="0" fillId="33" borderId="0" xfId="0" applyFont="1" applyFill="1" applyBorder="1" applyAlignment="1" applyProtection="1">
      <alignment/>
      <protection/>
    </xf>
    <xf numFmtId="0" fontId="26" fillId="33" borderId="0" xfId="0" applyFont="1" applyFill="1" applyBorder="1" applyAlignment="1" applyProtection="1">
      <alignment/>
      <protection/>
    </xf>
    <xf numFmtId="0" fontId="0" fillId="33" borderId="0" xfId="0" applyFont="1" applyFill="1" applyAlignment="1" applyProtection="1">
      <alignment/>
      <protection/>
    </xf>
    <xf numFmtId="0" fontId="6" fillId="33" borderId="0" xfId="0" applyFont="1" applyFill="1" applyBorder="1" applyAlignment="1" applyProtection="1">
      <alignment/>
      <protection/>
    </xf>
    <xf numFmtId="0" fontId="18" fillId="36" borderId="21" xfId="0" applyFont="1" applyFill="1" applyBorder="1" applyAlignment="1" applyProtection="1">
      <alignment/>
      <protection/>
    </xf>
    <xf numFmtId="0" fontId="0" fillId="36" borderId="22" xfId="0" applyFill="1" applyBorder="1" applyAlignment="1" applyProtection="1">
      <alignment/>
      <protection/>
    </xf>
    <xf numFmtId="0" fontId="1" fillId="36" borderId="22" xfId="0" applyFont="1" applyFill="1" applyBorder="1" applyAlignment="1" applyProtection="1">
      <alignment horizontal="left"/>
      <protection/>
    </xf>
    <xf numFmtId="2" fontId="0" fillId="34" borderId="13" xfId="0" applyNumberFormat="1" applyFill="1" applyBorder="1" applyAlignment="1" applyProtection="1">
      <alignment horizontal="right"/>
      <protection/>
    </xf>
    <xf numFmtId="0" fontId="0" fillId="36" borderId="23" xfId="0" applyFill="1" applyBorder="1" applyAlignment="1" applyProtection="1">
      <alignment/>
      <protection/>
    </xf>
    <xf numFmtId="0" fontId="0" fillId="36" borderId="24" xfId="0" applyFill="1" applyBorder="1" applyAlignment="1" applyProtection="1">
      <alignment/>
      <protection/>
    </xf>
    <xf numFmtId="0" fontId="0" fillId="36" borderId="0" xfId="0" applyFill="1" applyBorder="1" applyAlignment="1" applyProtection="1">
      <alignment/>
      <protection/>
    </xf>
    <xf numFmtId="0" fontId="1" fillId="36" borderId="0" xfId="0" applyFont="1" applyFill="1" applyBorder="1" applyAlignment="1" applyProtection="1">
      <alignment horizontal="left"/>
      <protection/>
    </xf>
    <xf numFmtId="0" fontId="0" fillId="36" borderId="25" xfId="0" applyFill="1" applyBorder="1" applyAlignment="1" applyProtection="1">
      <alignment/>
      <protection/>
    </xf>
    <xf numFmtId="2" fontId="1" fillId="33" borderId="11" xfId="0" applyNumberFormat="1" applyFont="1" applyFill="1" applyBorder="1" applyAlignment="1" applyProtection="1">
      <alignment horizontal="right"/>
      <protection/>
    </xf>
    <xf numFmtId="0" fontId="10" fillId="33" borderId="26" xfId="0" applyFont="1" applyFill="1" applyBorder="1" applyAlignment="1" applyProtection="1">
      <alignment horizontal="right"/>
      <protection/>
    </xf>
    <xf numFmtId="0" fontId="10" fillId="33" borderId="26" xfId="0" applyFont="1" applyFill="1" applyBorder="1" applyAlignment="1" applyProtection="1">
      <alignment horizontal="left"/>
      <protection/>
    </xf>
    <xf numFmtId="0" fontId="10" fillId="33" borderId="27" xfId="0" applyFont="1" applyFill="1" applyBorder="1" applyAlignment="1" applyProtection="1">
      <alignment horizontal="left"/>
      <protection/>
    </xf>
    <xf numFmtId="2" fontId="1" fillId="33" borderId="26" xfId="0" applyNumberFormat="1" applyFont="1" applyFill="1" applyBorder="1" applyAlignment="1" applyProtection="1">
      <alignment horizontal="right"/>
      <protection/>
    </xf>
    <xf numFmtId="0" fontId="1" fillId="0" borderId="0" xfId="0" applyFont="1" applyAlignment="1" applyProtection="1">
      <alignment/>
      <protection/>
    </xf>
    <xf numFmtId="181" fontId="0" fillId="0" borderId="0" xfId="0" applyNumberFormat="1" applyFont="1" applyAlignment="1" applyProtection="1">
      <alignment/>
      <protection/>
    </xf>
    <xf numFmtId="186" fontId="0" fillId="0" borderId="0" xfId="0" applyNumberFormat="1" applyAlignment="1" applyProtection="1">
      <alignment/>
      <protection/>
    </xf>
    <xf numFmtId="2" fontId="27" fillId="33" borderId="10" xfId="0" applyNumberFormat="1" applyFont="1" applyFill="1" applyBorder="1" applyAlignment="1" applyProtection="1">
      <alignment horizontal="right"/>
      <protection hidden="1"/>
    </xf>
    <xf numFmtId="185" fontId="0" fillId="0" borderId="0" xfId="0" applyNumberFormat="1" applyAlignment="1" applyProtection="1">
      <alignment/>
      <protection/>
    </xf>
    <xf numFmtId="187" fontId="0" fillId="0" borderId="0" xfId="0" applyNumberFormat="1" applyAlignment="1" applyProtection="1">
      <alignment/>
      <protection/>
    </xf>
    <xf numFmtId="188" fontId="0" fillId="0" borderId="0" xfId="0" applyNumberFormat="1" applyAlignment="1" applyProtection="1">
      <alignment/>
      <protection/>
    </xf>
    <xf numFmtId="189" fontId="0" fillId="0" borderId="0" xfId="0" applyNumberFormat="1" applyAlignment="1" applyProtection="1">
      <alignment/>
      <protection/>
    </xf>
    <xf numFmtId="0" fontId="7" fillId="33" borderId="11" xfId="0" applyFont="1" applyFill="1" applyBorder="1" applyAlignment="1" applyProtection="1">
      <alignment/>
      <protection/>
    </xf>
    <xf numFmtId="0" fontId="23" fillId="33" borderId="26" xfId="0" applyFont="1" applyFill="1" applyBorder="1" applyAlignment="1" applyProtection="1">
      <alignment horizontal="left"/>
      <protection/>
    </xf>
    <xf numFmtId="2" fontId="0" fillId="0" borderId="11" xfId="0" applyNumberFormat="1" applyFont="1" applyFill="1" applyBorder="1" applyAlignment="1" applyProtection="1">
      <alignment horizontal="right"/>
      <protection/>
    </xf>
    <xf numFmtId="0" fontId="23" fillId="33" borderId="27" xfId="0" applyFont="1" applyFill="1" applyBorder="1" applyAlignment="1" applyProtection="1">
      <alignment horizontal="left"/>
      <protection/>
    </xf>
    <xf numFmtId="0" fontId="10" fillId="33" borderId="10" xfId="0" applyFont="1" applyFill="1" applyBorder="1" applyAlignment="1" applyProtection="1">
      <alignment horizontal="right"/>
      <protection/>
    </xf>
    <xf numFmtId="190" fontId="3" fillId="33" borderId="0" xfId="0" applyNumberFormat="1" applyFont="1" applyFill="1" applyBorder="1" applyAlignment="1" applyProtection="1">
      <alignment horizontal="left"/>
      <protection/>
    </xf>
    <xf numFmtId="190" fontId="3" fillId="33" borderId="28" xfId="0" applyNumberFormat="1" applyFont="1" applyFill="1" applyBorder="1" applyAlignment="1" applyProtection="1">
      <alignment horizontal="left"/>
      <protection/>
    </xf>
    <xf numFmtId="2" fontId="0" fillId="33" borderId="10" xfId="0" applyNumberFormat="1" applyFill="1" applyBorder="1" applyAlignment="1" applyProtection="1">
      <alignment horizontal="right"/>
      <protection/>
    </xf>
    <xf numFmtId="191" fontId="3" fillId="33" borderId="0" xfId="0" applyNumberFormat="1" applyFont="1" applyFill="1" applyBorder="1" applyAlignment="1" applyProtection="1">
      <alignment horizontal="left"/>
      <protection/>
    </xf>
    <xf numFmtId="2" fontId="0" fillId="0" borderId="10" xfId="0" applyNumberFormat="1" applyFill="1" applyBorder="1" applyAlignment="1" applyProtection="1">
      <alignment horizontal="right"/>
      <protection/>
    </xf>
    <xf numFmtId="191" fontId="3" fillId="33" borderId="28" xfId="0" applyNumberFormat="1" applyFont="1" applyFill="1" applyBorder="1" applyAlignment="1" applyProtection="1">
      <alignment horizontal="left"/>
      <protection/>
    </xf>
    <xf numFmtId="2" fontId="0" fillId="33" borderId="0" xfId="0" applyNumberFormat="1" applyFill="1" applyBorder="1" applyAlignment="1" applyProtection="1">
      <alignment horizontal="right"/>
      <protection/>
    </xf>
    <xf numFmtId="192" fontId="10" fillId="33" borderId="10" xfId="0" applyNumberFormat="1" applyFont="1" applyFill="1" applyBorder="1" applyAlignment="1" applyProtection="1">
      <alignment horizontal="right"/>
      <protection/>
    </xf>
    <xf numFmtId="3" fontId="3" fillId="33" borderId="0" xfId="0" applyNumberFormat="1" applyFont="1" applyFill="1" applyBorder="1" applyAlignment="1" applyProtection="1">
      <alignment horizontal="left"/>
      <protection/>
    </xf>
    <xf numFmtId="3" fontId="3" fillId="33" borderId="28" xfId="0" applyNumberFormat="1" applyFont="1" applyFill="1" applyBorder="1" applyAlignment="1" applyProtection="1">
      <alignment horizontal="left"/>
      <protection/>
    </xf>
    <xf numFmtId="192" fontId="0" fillId="0" borderId="0" xfId="0" applyNumberFormat="1" applyAlignment="1" applyProtection="1">
      <alignment/>
      <protection/>
    </xf>
    <xf numFmtId="3" fontId="10" fillId="33" borderId="26" xfId="0" applyNumberFormat="1" applyFont="1" applyFill="1" applyBorder="1" applyAlignment="1" applyProtection="1">
      <alignment horizontal="left"/>
      <protection/>
    </xf>
    <xf numFmtId="192" fontId="1" fillId="0" borderId="0" xfId="0" applyNumberFormat="1" applyFont="1" applyAlignment="1" applyProtection="1">
      <alignment/>
      <protection/>
    </xf>
    <xf numFmtId="3" fontId="10" fillId="33" borderId="0" xfId="0" applyNumberFormat="1" applyFont="1" applyFill="1" applyBorder="1" applyAlignment="1" applyProtection="1">
      <alignment horizontal="left"/>
      <protection/>
    </xf>
    <xf numFmtId="3" fontId="10" fillId="33" borderId="28" xfId="0" applyNumberFormat="1" applyFont="1" applyFill="1" applyBorder="1" applyAlignment="1" applyProtection="1">
      <alignment horizontal="left"/>
      <protection/>
    </xf>
    <xf numFmtId="168" fontId="10" fillId="0" borderId="10" xfId="0" applyNumberFormat="1" applyFont="1" applyBorder="1" applyAlignment="1" applyProtection="1">
      <alignment horizontal="right"/>
      <protection/>
    </xf>
    <xf numFmtId="168" fontId="1" fillId="0" borderId="0" xfId="0" applyNumberFormat="1" applyFont="1" applyAlignment="1" applyProtection="1">
      <alignment/>
      <protection/>
    </xf>
    <xf numFmtId="0" fontId="3" fillId="33" borderId="0" xfId="0" applyFont="1" applyFill="1" applyBorder="1" applyAlignment="1" applyProtection="1">
      <alignment horizontal="left"/>
      <protection/>
    </xf>
    <xf numFmtId="0" fontId="3" fillId="33" borderId="28" xfId="0" applyFont="1" applyFill="1" applyBorder="1" applyAlignment="1" applyProtection="1">
      <alignment horizontal="left"/>
      <protection/>
    </xf>
    <xf numFmtId="168" fontId="0" fillId="33" borderId="0" xfId="0" applyNumberFormat="1" applyFill="1" applyAlignment="1" applyProtection="1">
      <alignment/>
      <protection/>
    </xf>
    <xf numFmtId="3" fontId="3" fillId="33" borderId="29" xfId="0" applyNumberFormat="1" applyFont="1" applyFill="1" applyBorder="1" applyAlignment="1" applyProtection="1">
      <alignment horizontal="left"/>
      <protection/>
    </xf>
    <xf numFmtId="3" fontId="3" fillId="33" borderId="30" xfId="0" applyNumberFormat="1" applyFont="1" applyFill="1" applyBorder="1" applyAlignment="1" applyProtection="1">
      <alignment horizontal="left"/>
      <protection/>
    </xf>
    <xf numFmtId="3" fontId="0" fillId="0" borderId="10" xfId="0" applyNumberFormat="1" applyBorder="1" applyAlignment="1" applyProtection="1">
      <alignment horizontal="right"/>
      <protection/>
    </xf>
    <xf numFmtId="3" fontId="0" fillId="0" borderId="10" xfId="0" applyNumberFormat="1" applyFill="1" applyBorder="1" applyAlignment="1" applyProtection="1">
      <alignment horizontal="right"/>
      <protection/>
    </xf>
    <xf numFmtId="168" fontId="0" fillId="0" borderId="0" xfId="0" applyNumberFormat="1" applyAlignment="1" applyProtection="1">
      <alignment/>
      <protection/>
    </xf>
    <xf numFmtId="202" fontId="10" fillId="0" borderId="12" xfId="0" applyNumberFormat="1" applyFont="1" applyFill="1" applyBorder="1" applyAlignment="1" applyProtection="1">
      <alignment horizontal="right"/>
      <protection/>
    </xf>
    <xf numFmtId="202" fontId="0" fillId="0" borderId="0" xfId="0" applyNumberFormat="1" applyAlignment="1" applyProtection="1">
      <alignment/>
      <protection/>
    </xf>
    <xf numFmtId="0" fontId="0" fillId="0" borderId="0" xfId="0" applyAlignment="1" applyProtection="1">
      <alignment horizontal="left"/>
      <protection/>
    </xf>
    <xf numFmtId="0" fontId="3" fillId="33" borderId="0" xfId="0" applyFont="1" applyFill="1" applyAlignment="1" applyProtection="1">
      <alignment/>
      <protection/>
    </xf>
    <xf numFmtId="2" fontId="0" fillId="0" borderId="0" xfId="0" applyNumberFormat="1" applyBorder="1" applyAlignment="1" applyProtection="1">
      <alignment/>
      <protection/>
    </xf>
    <xf numFmtId="2" fontId="0" fillId="0" borderId="0" xfId="0" applyNumberFormat="1" applyAlignment="1" applyProtection="1">
      <alignment/>
      <protection/>
    </xf>
    <xf numFmtId="0" fontId="3" fillId="33" borderId="0" xfId="0" applyFont="1" applyFill="1" applyAlignment="1" applyProtection="1">
      <alignment horizontal="left"/>
      <protection/>
    </xf>
    <xf numFmtId="2" fontId="0" fillId="0" borderId="0" xfId="0" applyNumberFormat="1" applyAlignment="1" applyProtection="1">
      <alignment horizontal="left"/>
      <protection/>
    </xf>
    <xf numFmtId="0" fontId="3" fillId="33" borderId="0" xfId="0" applyFont="1" applyFill="1" applyAlignment="1" applyProtection="1">
      <alignment horizontal="right"/>
      <protection/>
    </xf>
    <xf numFmtId="2" fontId="0" fillId="0" borderId="0" xfId="0" applyNumberFormat="1" applyFill="1" applyAlignment="1" applyProtection="1">
      <alignment/>
      <protection/>
    </xf>
    <xf numFmtId="2" fontId="0" fillId="0" borderId="0" xfId="0" applyNumberFormat="1" applyFill="1" applyBorder="1" applyAlignment="1" applyProtection="1">
      <alignment/>
      <protection/>
    </xf>
    <xf numFmtId="0" fontId="1" fillId="33" borderId="0" xfId="0" applyFont="1" applyFill="1" applyAlignment="1" applyProtection="1">
      <alignment horizontal="left"/>
      <protection/>
    </xf>
    <xf numFmtId="2" fontId="0" fillId="0" borderId="0" xfId="0" applyNumberFormat="1" applyAlignment="1" applyProtection="1">
      <alignment horizontal="right"/>
      <protection/>
    </xf>
    <xf numFmtId="2" fontId="9" fillId="33" borderId="0" xfId="0" applyNumberFormat="1" applyFont="1" applyFill="1" applyBorder="1" applyAlignment="1" applyProtection="1">
      <alignment/>
      <protection/>
    </xf>
    <xf numFmtId="0" fontId="23" fillId="33" borderId="0" xfId="0" applyFont="1" applyFill="1" applyBorder="1" applyAlignment="1" applyProtection="1">
      <alignment horizontal="left"/>
      <protection/>
    </xf>
    <xf numFmtId="2" fontId="1" fillId="33" borderId="0" xfId="0" applyNumberFormat="1" applyFont="1" applyFill="1" applyBorder="1" applyAlignment="1" applyProtection="1">
      <alignment horizontal="right"/>
      <protection/>
    </xf>
    <xf numFmtId="0" fontId="10" fillId="33" borderId="0" xfId="0" applyFont="1" applyFill="1" applyBorder="1" applyAlignment="1" applyProtection="1">
      <alignment horizontal="right"/>
      <protection/>
    </xf>
    <xf numFmtId="2" fontId="0" fillId="0" borderId="0" xfId="0" applyNumberFormat="1" applyFont="1" applyFill="1" applyBorder="1" applyAlignment="1" applyProtection="1">
      <alignment/>
      <protection/>
    </xf>
    <xf numFmtId="0" fontId="0" fillId="0" borderId="11" xfId="0" applyBorder="1" applyAlignment="1" applyProtection="1">
      <alignment/>
      <protection/>
    </xf>
    <xf numFmtId="0" fontId="0" fillId="0" borderId="26" xfId="0" applyBorder="1" applyAlignment="1" applyProtection="1">
      <alignment/>
      <protection/>
    </xf>
    <xf numFmtId="0" fontId="0" fillId="34" borderId="10" xfId="0" applyFill="1" applyBorder="1" applyAlignment="1" applyProtection="1">
      <alignment/>
      <protection/>
    </xf>
    <xf numFmtId="0" fontId="0" fillId="0" borderId="0" xfId="0" applyBorder="1" applyAlignment="1" applyProtection="1">
      <alignment/>
      <protection/>
    </xf>
    <xf numFmtId="0" fontId="18" fillId="33" borderId="0" xfId="0" applyFont="1" applyFill="1" applyAlignment="1" applyProtection="1">
      <alignment/>
      <protection/>
    </xf>
    <xf numFmtId="0" fontId="0" fillId="34" borderId="0" xfId="0" applyFill="1" applyAlignment="1" applyProtection="1">
      <alignment/>
      <protection/>
    </xf>
    <xf numFmtId="0" fontId="0" fillId="35" borderId="0" xfId="0" applyFill="1" applyAlignment="1" applyProtection="1">
      <alignment/>
      <protection/>
    </xf>
    <xf numFmtId="0" fontId="0" fillId="34" borderId="10" xfId="0" applyFont="1" applyFill="1" applyBorder="1" applyAlignment="1" applyProtection="1">
      <alignment/>
      <protection/>
    </xf>
    <xf numFmtId="0" fontId="0" fillId="0" borderId="0" xfId="0" applyFont="1" applyBorder="1" applyAlignment="1" applyProtection="1">
      <alignment/>
      <protection/>
    </xf>
    <xf numFmtId="1" fontId="0" fillId="0" borderId="0" xfId="0" applyNumberFormat="1" applyBorder="1" applyAlignment="1" applyProtection="1">
      <alignment/>
      <protection/>
    </xf>
    <xf numFmtId="1" fontId="0" fillId="0" borderId="0" xfId="0" applyNumberFormat="1" applyFont="1" applyBorder="1" applyAlignment="1" applyProtection="1">
      <alignment/>
      <protection/>
    </xf>
    <xf numFmtId="1" fontId="0" fillId="0" borderId="29" xfId="0" applyNumberFormat="1" applyBorder="1" applyAlignment="1" applyProtection="1">
      <alignment/>
      <protection/>
    </xf>
    <xf numFmtId="0" fontId="0" fillId="0" borderId="29" xfId="0" applyBorder="1" applyAlignment="1" applyProtection="1">
      <alignment/>
      <protection/>
    </xf>
    <xf numFmtId="0" fontId="0" fillId="34" borderId="11" xfId="0" applyFill="1" applyBorder="1" applyAlignment="1" applyProtection="1">
      <alignment/>
      <protection/>
    </xf>
    <xf numFmtId="0" fontId="1" fillId="0" borderId="31" xfId="0" applyFont="1" applyBorder="1" applyAlignment="1" applyProtection="1">
      <alignment/>
      <protection/>
    </xf>
    <xf numFmtId="0" fontId="0" fillId="0" borderId="29" xfId="0" applyFont="1" applyBorder="1" applyAlignment="1" applyProtection="1">
      <alignment/>
      <protection/>
    </xf>
    <xf numFmtId="3" fontId="0" fillId="0" borderId="0" xfId="0" applyNumberFormat="1" applyFont="1" applyBorder="1" applyAlignment="1" applyProtection="1">
      <alignment/>
      <protection/>
    </xf>
    <xf numFmtId="3" fontId="0" fillId="0" borderId="0" xfId="0" applyNumberFormat="1" applyAlignment="1" applyProtection="1">
      <alignment/>
      <protection/>
    </xf>
    <xf numFmtId="3" fontId="25" fillId="0" borderId="0" xfId="0" applyNumberFormat="1" applyFont="1" applyBorder="1" applyAlignment="1" applyProtection="1">
      <alignment/>
      <protection/>
    </xf>
    <xf numFmtId="3" fontId="25" fillId="0" borderId="29" xfId="0" applyNumberFormat="1" applyFont="1" applyBorder="1" applyAlignment="1" applyProtection="1">
      <alignment/>
      <protection/>
    </xf>
    <xf numFmtId="3" fontId="0" fillId="0" borderId="29" xfId="0" applyNumberFormat="1" applyFont="1" applyBorder="1" applyAlignment="1" applyProtection="1">
      <alignment/>
      <protection/>
    </xf>
    <xf numFmtId="1" fontId="0" fillId="0" borderId="0" xfId="0" applyNumberFormat="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protection/>
    </xf>
    <xf numFmtId="0" fontId="0" fillId="0" borderId="0" xfId="0" applyAlignment="1" applyProtection="1">
      <alignment/>
      <protection locked="0"/>
    </xf>
    <xf numFmtId="0" fontId="0" fillId="33" borderId="0" xfId="0" applyFill="1" applyAlignment="1" applyProtection="1">
      <alignment/>
      <protection locked="0"/>
    </xf>
    <xf numFmtId="0" fontId="0" fillId="0" borderId="0" xfId="0" applyFont="1" applyAlignment="1" applyProtection="1">
      <alignment/>
      <protection locked="0"/>
    </xf>
    <xf numFmtId="0" fontId="0" fillId="0" borderId="26" xfId="0" applyBorder="1" applyAlignment="1" applyProtection="1">
      <alignment/>
      <protection locked="0"/>
    </xf>
    <xf numFmtId="0" fontId="29" fillId="33" borderId="0" xfId="0" applyFont="1" applyFill="1" applyAlignment="1" applyProtection="1">
      <alignment/>
      <protection/>
    </xf>
    <xf numFmtId="0" fontId="29" fillId="33" borderId="0" xfId="0" applyFont="1" applyFill="1" applyBorder="1" applyAlignment="1" applyProtection="1">
      <alignment/>
      <protection/>
    </xf>
    <xf numFmtId="0" fontId="0" fillId="33" borderId="28" xfId="0" applyFill="1" applyBorder="1" applyAlignment="1" applyProtection="1">
      <alignment/>
      <protection/>
    </xf>
    <xf numFmtId="0" fontId="0" fillId="33" borderId="27" xfId="0" applyFill="1" applyBorder="1" applyAlignment="1" applyProtection="1">
      <alignment/>
      <protection/>
    </xf>
    <xf numFmtId="202" fontId="10" fillId="33" borderId="12" xfId="0" applyNumberFormat="1" applyFont="1" applyFill="1" applyBorder="1" applyAlignment="1" applyProtection="1">
      <alignment horizontal="right"/>
      <protection/>
    </xf>
    <xf numFmtId="0" fontId="0" fillId="33" borderId="10" xfId="0" applyFill="1" applyBorder="1" applyAlignment="1" applyProtection="1">
      <alignment/>
      <protection/>
    </xf>
    <xf numFmtId="0" fontId="0" fillId="33" borderId="26" xfId="0" applyFill="1" applyBorder="1" applyAlignment="1" applyProtection="1">
      <alignment/>
      <protection/>
    </xf>
    <xf numFmtId="3" fontId="0" fillId="33" borderId="0" xfId="0" applyNumberFormat="1" applyFill="1" applyAlignment="1" applyProtection="1">
      <alignment/>
      <protection/>
    </xf>
    <xf numFmtId="0" fontId="31" fillId="0" borderId="0" xfId="0" applyFont="1" applyAlignment="1" applyProtection="1">
      <alignment/>
      <protection/>
    </xf>
    <xf numFmtId="3" fontId="31" fillId="0" borderId="0" xfId="0" applyNumberFormat="1" applyFont="1" applyAlignment="1" applyProtection="1">
      <alignment/>
      <protection/>
    </xf>
    <xf numFmtId="3" fontId="0" fillId="35" borderId="10" xfId="0" applyNumberFormat="1" applyFill="1" applyBorder="1" applyAlignment="1" applyProtection="1">
      <alignment horizontal="right"/>
      <protection hidden="1"/>
    </xf>
    <xf numFmtId="3" fontId="0" fillId="35" borderId="0" xfId="0" applyNumberFormat="1" applyFill="1" applyBorder="1" applyAlignment="1" applyProtection="1">
      <alignment horizontal="right"/>
      <protection hidden="1"/>
    </xf>
    <xf numFmtId="2" fontId="1" fillId="34" borderId="10" xfId="0" applyNumberFormat="1" applyFont="1" applyFill="1" applyBorder="1" applyAlignment="1" applyProtection="1">
      <alignment horizontal="right"/>
      <protection hidden="1" locked="0"/>
    </xf>
    <xf numFmtId="0" fontId="1" fillId="37" borderId="0" xfId="0" applyFont="1" applyFill="1" applyBorder="1" applyAlignment="1" applyProtection="1">
      <alignment/>
      <protection/>
    </xf>
    <xf numFmtId="0" fontId="0" fillId="37" borderId="0" xfId="0" applyFill="1" applyBorder="1" applyAlignment="1" applyProtection="1">
      <alignment/>
      <protection/>
    </xf>
    <xf numFmtId="0" fontId="2" fillId="37" borderId="0" xfId="0" applyFont="1" applyFill="1" applyBorder="1" applyAlignment="1" applyProtection="1">
      <alignment/>
      <protection/>
    </xf>
    <xf numFmtId="0" fontId="0" fillId="37" borderId="0" xfId="0" applyFont="1" applyFill="1" applyBorder="1" applyAlignment="1" applyProtection="1">
      <alignment/>
      <protection/>
    </xf>
    <xf numFmtId="0" fontId="16" fillId="37" borderId="0" xfId="0" applyFont="1" applyFill="1" applyBorder="1" applyAlignment="1" applyProtection="1">
      <alignment/>
      <protection/>
    </xf>
    <xf numFmtId="0" fontId="6" fillId="37" borderId="0" xfId="0" applyFont="1" applyFill="1" applyBorder="1" applyAlignment="1" applyProtection="1">
      <alignment/>
      <protection/>
    </xf>
    <xf numFmtId="2" fontId="0" fillId="19" borderId="0" xfId="0" applyNumberFormat="1" applyFill="1" applyBorder="1" applyAlignment="1" applyProtection="1">
      <alignment horizontal="right"/>
      <protection/>
    </xf>
    <xf numFmtId="2" fontId="1" fillId="38" borderId="10" xfId="0" applyNumberFormat="1" applyFont="1" applyFill="1" applyBorder="1" applyAlignment="1" applyProtection="1">
      <alignment horizontal="right"/>
      <protection hidden="1" locked="0"/>
    </xf>
    <xf numFmtId="2" fontId="1" fillId="38" borderId="10" xfId="0" applyNumberFormat="1" applyFont="1" applyFill="1" applyBorder="1" applyAlignment="1" applyProtection="1">
      <alignment horizontal="right"/>
      <protection hidden="1"/>
    </xf>
    <xf numFmtId="2" fontId="0" fillId="19" borderId="10" xfId="0" applyNumberFormat="1" applyFont="1" applyFill="1" applyBorder="1" applyAlignment="1" applyProtection="1">
      <alignment/>
      <protection/>
    </xf>
    <xf numFmtId="0" fontId="0" fillId="38" borderId="28" xfId="0" applyFont="1" applyFill="1" applyBorder="1" applyAlignment="1" applyProtection="1">
      <alignment/>
      <protection/>
    </xf>
    <xf numFmtId="2" fontId="0" fillId="19" borderId="12" xfId="0" applyNumberFormat="1" applyFont="1" applyFill="1" applyBorder="1" applyAlignment="1" applyProtection="1">
      <alignment/>
      <protection/>
    </xf>
    <xf numFmtId="0" fontId="0" fillId="38" borderId="30" xfId="0" applyFont="1" applyFill="1" applyBorder="1" applyAlignment="1" applyProtection="1">
      <alignment/>
      <protection/>
    </xf>
    <xf numFmtId="0" fontId="0" fillId="38" borderId="27" xfId="0" applyFill="1" applyBorder="1" applyAlignment="1" applyProtection="1">
      <alignment/>
      <protection/>
    </xf>
    <xf numFmtId="0" fontId="0" fillId="38" borderId="28" xfId="0" applyFill="1" applyBorder="1" applyAlignment="1" applyProtection="1">
      <alignment/>
      <protection/>
    </xf>
    <xf numFmtId="0" fontId="0" fillId="38" borderId="30" xfId="0" applyFill="1" applyBorder="1" applyAlignment="1" applyProtection="1">
      <alignment/>
      <protection/>
    </xf>
    <xf numFmtId="0" fontId="0" fillId="34" borderId="11" xfId="0" applyFont="1" applyFill="1" applyBorder="1" applyAlignment="1" applyProtection="1">
      <alignment/>
      <protection/>
    </xf>
    <xf numFmtId="1" fontId="0" fillId="19" borderId="10" xfId="0" applyNumberFormat="1" applyFont="1" applyFill="1" applyBorder="1" applyAlignment="1" applyProtection="1">
      <alignment/>
      <protection/>
    </xf>
    <xf numFmtId="1" fontId="0" fillId="19" borderId="12" xfId="0" applyNumberFormat="1" applyFont="1" applyFill="1" applyBorder="1" applyAlignment="1" applyProtection="1">
      <alignment/>
      <protection/>
    </xf>
    <xf numFmtId="0" fontId="76" fillId="38" borderId="0" xfId="0" applyFont="1" applyFill="1" applyAlignment="1" applyProtection="1">
      <alignment/>
      <protection/>
    </xf>
    <xf numFmtId="0" fontId="77" fillId="38" borderId="0" xfId="0" applyFont="1" applyFill="1" applyAlignment="1" applyProtection="1">
      <alignment/>
      <protection/>
    </xf>
    <xf numFmtId="3" fontId="76" fillId="38" borderId="0" xfId="0" applyNumberFormat="1" applyFont="1" applyFill="1" applyAlignment="1" applyProtection="1">
      <alignment/>
      <protection hidden="1"/>
    </xf>
    <xf numFmtId="0" fontId="76" fillId="38" borderId="0" xfId="0" applyFont="1" applyFill="1" applyAlignment="1" applyProtection="1">
      <alignment/>
      <protection hidden="1"/>
    </xf>
    <xf numFmtId="0" fontId="77" fillId="38" borderId="0" xfId="0" applyFont="1" applyFill="1" applyAlignment="1" applyProtection="1">
      <alignment/>
      <protection hidden="1"/>
    </xf>
    <xf numFmtId="0" fontId="0" fillId="19" borderId="10" xfId="0" applyFill="1" applyBorder="1" applyAlignment="1" applyProtection="1">
      <alignment/>
      <protection/>
    </xf>
    <xf numFmtId="0" fontId="0" fillId="19" borderId="12" xfId="0" applyFill="1" applyBorder="1" applyAlignment="1" applyProtection="1">
      <alignment/>
      <protection/>
    </xf>
    <xf numFmtId="0" fontId="0" fillId="38" borderId="0" xfId="0" applyFill="1" applyAlignment="1" applyProtection="1">
      <alignment/>
      <protection/>
    </xf>
    <xf numFmtId="0" fontId="0" fillId="38" borderId="10" xfId="0" applyFill="1" applyBorder="1" applyAlignment="1" applyProtection="1">
      <alignment/>
      <protection/>
    </xf>
    <xf numFmtId="0" fontId="0" fillId="38" borderId="11" xfId="0" applyFill="1" applyBorder="1" applyAlignment="1" applyProtection="1">
      <alignment/>
      <protection/>
    </xf>
    <xf numFmtId="1" fontId="0" fillId="19" borderId="10" xfId="0" applyNumberFormat="1" applyFill="1" applyBorder="1" applyAlignment="1" applyProtection="1">
      <alignment/>
      <protection/>
    </xf>
    <xf numFmtId="1" fontId="0" fillId="19" borderId="12" xfId="0" applyNumberFormat="1" applyFill="1" applyBorder="1" applyAlignment="1" applyProtection="1">
      <alignment/>
      <protection/>
    </xf>
    <xf numFmtId="0" fontId="0" fillId="0" borderId="0" xfId="0" applyFill="1" applyBorder="1" applyAlignment="1" applyProtection="1">
      <alignment/>
      <protection/>
    </xf>
    <xf numFmtId="0" fontId="0" fillId="38" borderId="0" xfId="0" applyFill="1" applyBorder="1" applyAlignment="1" applyProtection="1">
      <alignment/>
      <protection/>
    </xf>
    <xf numFmtId="0" fontId="1" fillId="39" borderId="0" xfId="0" applyFont="1" applyFill="1" applyBorder="1" applyAlignment="1" applyProtection="1">
      <alignment/>
      <protection/>
    </xf>
    <xf numFmtId="0" fontId="0" fillId="39" borderId="0" xfId="0" applyFont="1" applyFill="1" applyBorder="1" applyAlignment="1" applyProtection="1">
      <alignment/>
      <protection/>
    </xf>
    <xf numFmtId="0" fontId="1" fillId="40" borderId="0" xfId="0" applyFont="1" applyFill="1" applyBorder="1" applyAlignment="1" applyProtection="1">
      <alignment/>
      <protection/>
    </xf>
    <xf numFmtId="0" fontId="0" fillId="40" borderId="0" xfId="0" applyFill="1" applyBorder="1" applyAlignment="1" applyProtection="1">
      <alignment/>
      <protection/>
    </xf>
    <xf numFmtId="2" fontId="1" fillId="39" borderId="14" xfId="0" applyNumberFormat="1" applyFont="1" applyFill="1" applyBorder="1" applyAlignment="1" applyProtection="1">
      <alignment horizontal="right"/>
      <protection hidden="1" locked="0"/>
    </xf>
    <xf numFmtId="2" fontId="0" fillId="34" borderId="13" xfId="0" applyNumberFormat="1" applyFont="1" applyFill="1" applyBorder="1" applyAlignment="1" applyProtection="1">
      <alignment/>
      <protection locked="0"/>
    </xf>
    <xf numFmtId="3" fontId="1" fillId="34" borderId="10" xfId="0" applyNumberFormat="1" applyFont="1" applyFill="1" applyBorder="1" applyAlignment="1" applyProtection="1">
      <alignment horizontal="right"/>
      <protection hidden="1" locked="0"/>
    </xf>
    <xf numFmtId="3" fontId="1" fillId="35" borderId="32" xfId="0" applyNumberFormat="1" applyFont="1" applyFill="1" applyBorder="1" applyAlignment="1" applyProtection="1">
      <alignment horizontal="right"/>
      <protection hidden="1"/>
    </xf>
    <xf numFmtId="2" fontId="0" fillId="0" borderId="11" xfId="0" applyNumberFormat="1" applyFont="1" applyBorder="1" applyAlignment="1" applyProtection="1">
      <alignment horizontal="right"/>
      <protection/>
    </xf>
    <xf numFmtId="2" fontId="0" fillId="0" borderId="26" xfId="0" applyNumberFormat="1" applyFont="1" applyBorder="1" applyAlignment="1" applyProtection="1">
      <alignment horizontal="right"/>
      <protection/>
    </xf>
    <xf numFmtId="2" fontId="0" fillId="0" borderId="10" xfId="0" applyNumberFormat="1" applyFont="1" applyBorder="1" applyAlignment="1" applyProtection="1">
      <alignment horizontal="right"/>
      <protection/>
    </xf>
    <xf numFmtId="0" fontId="23" fillId="33" borderId="28" xfId="0" applyFont="1" applyFill="1" applyBorder="1" applyAlignment="1" applyProtection="1">
      <alignment horizontal="left"/>
      <protection/>
    </xf>
    <xf numFmtId="3" fontId="0" fillId="41" borderId="14" xfId="0" applyNumberFormat="1" applyFill="1" applyBorder="1" applyAlignment="1" applyProtection="1">
      <alignment horizontal="right"/>
      <protection hidden="1"/>
    </xf>
    <xf numFmtId="2" fontId="0" fillId="33" borderId="12" xfId="0" applyNumberFormat="1" applyFill="1" applyBorder="1" applyAlignment="1" applyProtection="1">
      <alignment horizontal="right"/>
      <protection/>
    </xf>
    <xf numFmtId="191" fontId="3" fillId="33" borderId="30" xfId="0" applyNumberFormat="1" applyFont="1" applyFill="1" applyBorder="1" applyAlignment="1" applyProtection="1">
      <alignment horizontal="left"/>
      <protection/>
    </xf>
    <xf numFmtId="3" fontId="1" fillId="39" borderId="13" xfId="0" applyNumberFormat="1" applyFont="1" applyFill="1" applyBorder="1" applyAlignment="1" applyProtection="1">
      <alignment horizontal="right"/>
      <protection hidden="1" locked="0"/>
    </xf>
    <xf numFmtId="3" fontId="1" fillId="34" borderId="18" xfId="0" applyNumberFormat="1" applyFont="1" applyFill="1" applyBorder="1" applyAlignment="1" applyProtection="1">
      <alignment horizontal="right"/>
      <protection hidden="1" locked="0"/>
    </xf>
    <xf numFmtId="2" fontId="0" fillId="33" borderId="11" xfId="0" applyNumberFormat="1" applyFill="1" applyBorder="1" applyAlignment="1" applyProtection="1">
      <alignment horizontal="right"/>
      <protection/>
    </xf>
    <xf numFmtId="0" fontId="3" fillId="33" borderId="27" xfId="0" applyFont="1" applyFill="1" applyBorder="1" applyAlignment="1" applyProtection="1">
      <alignment horizontal="left"/>
      <protection/>
    </xf>
    <xf numFmtId="0" fontId="1" fillId="33" borderId="10" xfId="0" applyFont="1" applyFill="1" applyBorder="1" applyAlignment="1" applyProtection="1">
      <alignment/>
      <protection/>
    </xf>
    <xf numFmtId="0" fontId="0" fillId="39" borderId="12" xfId="0" applyFont="1" applyFill="1" applyBorder="1" applyAlignment="1" applyProtection="1">
      <alignment/>
      <protection/>
    </xf>
    <xf numFmtId="0" fontId="0" fillId="39" borderId="12" xfId="0" applyFill="1" applyBorder="1" applyAlignment="1" applyProtection="1">
      <alignment/>
      <protection/>
    </xf>
    <xf numFmtId="4" fontId="0" fillId="34" borderId="13" xfId="0" applyNumberFormat="1" applyFill="1" applyBorder="1" applyAlignment="1" applyProtection="1">
      <alignment/>
      <protection locked="0"/>
    </xf>
    <xf numFmtId="0" fontId="0" fillId="39" borderId="0" xfId="0" applyFill="1" applyAlignment="1" applyProtection="1">
      <alignment/>
      <protection/>
    </xf>
    <xf numFmtId="0" fontId="0" fillId="38" borderId="0" xfId="0" applyFont="1" applyFill="1" applyAlignment="1" applyProtection="1">
      <alignment/>
      <protection/>
    </xf>
    <xf numFmtId="3" fontId="1" fillId="39" borderId="14" xfId="0" applyNumberFormat="1" applyFont="1" applyFill="1" applyBorder="1" applyAlignment="1" applyProtection="1">
      <alignment horizontal="right"/>
      <protection hidden="1" locked="0"/>
    </xf>
    <xf numFmtId="0" fontId="78" fillId="33" borderId="0" xfId="0" applyFont="1" applyFill="1" applyBorder="1" applyAlignment="1" applyProtection="1">
      <alignment/>
      <protection/>
    </xf>
    <xf numFmtId="165" fontId="0" fillId="34" borderId="10" xfId="0" applyNumberFormat="1" applyFill="1" applyBorder="1" applyAlignment="1" applyProtection="1">
      <alignment/>
      <protection/>
    </xf>
    <xf numFmtId="0" fontId="0" fillId="37" borderId="0" xfId="0" applyFill="1" applyAlignment="1" applyProtection="1">
      <alignment/>
      <protection/>
    </xf>
    <xf numFmtId="3" fontId="0" fillId="19" borderId="0" xfId="0" applyNumberFormat="1" applyFont="1" applyFill="1" applyBorder="1" applyAlignment="1" applyProtection="1">
      <alignment/>
      <protection/>
    </xf>
    <xf numFmtId="3" fontId="0" fillId="19" borderId="0" xfId="0" applyNumberFormat="1" applyFill="1" applyBorder="1" applyAlignment="1" applyProtection="1">
      <alignment/>
      <protection/>
    </xf>
    <xf numFmtId="3" fontId="0" fillId="33" borderId="0" xfId="0" applyNumberFormat="1" applyFill="1" applyBorder="1" applyAlignment="1" applyProtection="1">
      <alignment/>
      <protection/>
    </xf>
    <xf numFmtId="3" fontId="0" fillId="40" borderId="0" xfId="0" applyNumberFormat="1" applyFill="1" applyBorder="1" applyAlignment="1" applyProtection="1">
      <alignment/>
      <protection/>
    </xf>
    <xf numFmtId="3" fontId="0" fillId="38" borderId="0" xfId="0" applyNumberFormat="1" applyFill="1" applyBorder="1" applyAlignment="1" applyProtection="1">
      <alignment/>
      <protection/>
    </xf>
    <xf numFmtId="3" fontId="14" fillId="19" borderId="0" xfId="0" applyNumberFormat="1" applyFont="1" applyFill="1" applyBorder="1" applyAlignment="1" applyProtection="1">
      <alignment/>
      <protection/>
    </xf>
    <xf numFmtId="0" fontId="0" fillId="39" borderId="0" xfId="0" applyFill="1" applyBorder="1" applyAlignment="1" applyProtection="1">
      <alignment/>
      <protection/>
    </xf>
    <xf numFmtId="0" fontId="3" fillId="19" borderId="0" xfId="0" applyFont="1" applyFill="1" applyBorder="1" applyAlignment="1" applyProtection="1">
      <alignment/>
      <protection/>
    </xf>
    <xf numFmtId="2" fontId="0" fillId="19" borderId="0" xfId="0" applyNumberFormat="1" applyFont="1" applyFill="1" applyBorder="1" applyAlignment="1" applyProtection="1">
      <alignment/>
      <protection/>
    </xf>
    <xf numFmtId="0" fontId="2" fillId="33" borderId="0" xfId="0" applyFont="1" applyFill="1" applyBorder="1" applyAlignment="1" applyProtection="1">
      <alignment/>
      <protection/>
    </xf>
    <xf numFmtId="165" fontId="13" fillId="19" borderId="0" xfId="0" applyNumberFormat="1" applyFont="1" applyFill="1" applyBorder="1" applyAlignment="1" applyProtection="1">
      <alignment horizontal="right" vertical="center"/>
      <protection/>
    </xf>
    <xf numFmtId="188" fontId="20" fillId="33" borderId="10" xfId="0" applyNumberFormat="1" applyFont="1" applyFill="1" applyBorder="1" applyAlignment="1" applyProtection="1">
      <alignment horizontal="right"/>
      <protection/>
    </xf>
    <xf numFmtId="3" fontId="0" fillId="35" borderId="10" xfId="0" applyNumberFormat="1" applyFont="1" applyFill="1" applyBorder="1" applyAlignment="1" applyProtection="1">
      <alignment horizontal="right"/>
      <protection/>
    </xf>
    <xf numFmtId="189" fontId="20" fillId="33" borderId="10" xfId="0" applyNumberFormat="1" applyFont="1" applyFill="1" applyBorder="1" applyAlignment="1" applyProtection="1">
      <alignment horizontal="right"/>
      <protection/>
    </xf>
    <xf numFmtId="3" fontId="0" fillId="35" borderId="0" xfId="0" applyNumberFormat="1" applyFont="1" applyFill="1" applyBorder="1" applyAlignment="1" applyProtection="1">
      <alignment horizontal="right"/>
      <protection/>
    </xf>
    <xf numFmtId="189" fontId="20" fillId="33" borderId="12" xfId="0" applyNumberFormat="1" applyFont="1" applyFill="1" applyBorder="1" applyAlignment="1" applyProtection="1">
      <alignment horizontal="right"/>
      <protection/>
    </xf>
    <xf numFmtId="3" fontId="0" fillId="35" borderId="12" xfId="0" applyNumberFormat="1" applyFont="1" applyFill="1" applyBorder="1" applyAlignment="1" applyProtection="1">
      <alignment horizontal="right"/>
      <protection/>
    </xf>
    <xf numFmtId="3" fontId="0" fillId="35" borderId="29" xfId="0" applyNumberFormat="1" applyFont="1" applyFill="1" applyBorder="1" applyAlignment="1" applyProtection="1">
      <alignment horizontal="right"/>
      <protection/>
    </xf>
    <xf numFmtId="181" fontId="15" fillId="33" borderId="10" xfId="0" applyNumberFormat="1" applyFont="1" applyFill="1" applyBorder="1" applyAlignment="1" applyProtection="1" quotePrefix="1">
      <alignment horizontal="right"/>
      <protection/>
    </xf>
    <xf numFmtId="2" fontId="0" fillId="35" borderId="10" xfId="0" applyNumberFormat="1" applyFont="1" applyFill="1" applyBorder="1" applyAlignment="1" applyProtection="1">
      <alignment horizontal="right"/>
      <protection/>
    </xf>
    <xf numFmtId="181" fontId="3" fillId="33" borderId="28" xfId="0" applyNumberFormat="1" applyFont="1" applyFill="1" applyBorder="1" applyAlignment="1" applyProtection="1">
      <alignment horizontal="left"/>
      <protection/>
    </xf>
    <xf numFmtId="2" fontId="0" fillId="35" borderId="0" xfId="0" applyNumberFormat="1" applyFont="1" applyFill="1" applyBorder="1" applyAlignment="1" applyProtection="1">
      <alignment horizontal="right"/>
      <protection/>
    </xf>
    <xf numFmtId="181" fontId="3" fillId="33" borderId="0" xfId="0" applyNumberFormat="1" applyFont="1" applyFill="1" applyBorder="1" applyAlignment="1" applyProtection="1">
      <alignment horizontal="left"/>
      <protection/>
    </xf>
    <xf numFmtId="0" fontId="7" fillId="33" borderId="10" xfId="0" applyFont="1" applyFill="1" applyBorder="1" applyAlignment="1" applyProtection="1">
      <alignment/>
      <protection/>
    </xf>
    <xf numFmtId="0" fontId="20" fillId="33" borderId="10" xfId="0" applyFont="1" applyFill="1" applyBorder="1" applyAlignment="1" applyProtection="1">
      <alignment horizontal="right"/>
      <protection/>
    </xf>
    <xf numFmtId="200" fontId="20" fillId="33" borderId="10" xfId="0" applyNumberFormat="1" applyFont="1" applyFill="1" applyBorder="1" applyAlignment="1" applyProtection="1">
      <alignment/>
      <protection/>
    </xf>
    <xf numFmtId="3" fontId="0" fillId="19" borderId="10" xfId="0" applyNumberFormat="1" applyFill="1" applyBorder="1" applyAlignment="1" applyProtection="1">
      <alignment horizontal="right"/>
      <protection/>
    </xf>
    <xf numFmtId="200" fontId="20" fillId="33" borderId="12" xfId="0" applyNumberFormat="1" applyFont="1" applyFill="1" applyBorder="1" applyAlignment="1" applyProtection="1">
      <alignment/>
      <protection/>
    </xf>
    <xf numFmtId="3" fontId="0" fillId="19" borderId="12" xfId="0" applyNumberFormat="1" applyFill="1" applyBorder="1" applyAlignment="1" applyProtection="1">
      <alignment horizontal="right"/>
      <protection/>
    </xf>
    <xf numFmtId="0" fontId="7" fillId="0" borderId="10" xfId="0" applyFont="1" applyFill="1" applyBorder="1" applyAlignment="1" applyProtection="1">
      <alignment/>
      <protection/>
    </xf>
    <xf numFmtId="3" fontId="0" fillId="33" borderId="10" xfId="0" applyNumberFormat="1" applyFill="1" applyBorder="1" applyAlignment="1" applyProtection="1">
      <alignment horizontal="right"/>
      <protection/>
    </xf>
    <xf numFmtId="168" fontId="20" fillId="0" borderId="10" xfId="0" applyNumberFormat="1" applyFont="1" applyFill="1" applyBorder="1" applyAlignment="1" applyProtection="1">
      <alignment horizontal="right" wrapText="1"/>
      <protection/>
    </xf>
    <xf numFmtId="3" fontId="1" fillId="35" borderId="10" xfId="0" applyNumberFormat="1" applyFont="1" applyFill="1" applyBorder="1" applyAlignment="1" applyProtection="1">
      <alignment horizontal="right" vertical="center"/>
      <protection/>
    </xf>
    <xf numFmtId="3" fontId="10" fillId="33" borderId="28" xfId="0" applyNumberFormat="1" applyFont="1" applyFill="1" applyBorder="1" applyAlignment="1" applyProtection="1">
      <alignment horizontal="left" vertical="center"/>
      <protection/>
    </xf>
    <xf numFmtId="3" fontId="10" fillId="33" borderId="0" xfId="0" applyNumberFormat="1" applyFont="1" applyFill="1" applyBorder="1" applyAlignment="1" applyProtection="1">
      <alignment horizontal="left" vertical="center"/>
      <protection/>
    </xf>
    <xf numFmtId="3" fontId="1" fillId="35" borderId="0" xfId="0" applyNumberFormat="1" applyFont="1" applyFill="1" applyBorder="1" applyAlignment="1" applyProtection="1">
      <alignment horizontal="right" vertical="center"/>
      <protection/>
    </xf>
    <xf numFmtId="0" fontId="20" fillId="0" borderId="10" xfId="0" applyFont="1" applyFill="1" applyBorder="1" applyAlignment="1" applyProtection="1">
      <alignment horizontal="right"/>
      <protection/>
    </xf>
    <xf numFmtId="3" fontId="1" fillId="42" borderId="10" xfId="0" applyNumberFormat="1" applyFont="1" applyFill="1" applyBorder="1" applyAlignment="1" applyProtection="1">
      <alignment horizontal="right"/>
      <protection/>
    </xf>
    <xf numFmtId="3" fontId="79" fillId="33" borderId="28" xfId="0" applyNumberFormat="1" applyFont="1" applyFill="1" applyBorder="1" applyAlignment="1" applyProtection="1">
      <alignment horizontal="left"/>
      <protection/>
    </xf>
    <xf numFmtId="3" fontId="1" fillId="35" borderId="12" xfId="0" applyNumberFormat="1" applyFont="1" applyFill="1" applyBorder="1" applyAlignment="1" applyProtection="1">
      <alignment horizontal="right"/>
      <protection/>
    </xf>
    <xf numFmtId="3" fontId="10" fillId="33" borderId="30" xfId="0" applyNumberFormat="1" applyFont="1" applyFill="1" applyBorder="1" applyAlignment="1" applyProtection="1">
      <alignment horizontal="left"/>
      <protection/>
    </xf>
    <xf numFmtId="3" fontId="10" fillId="33" borderId="29" xfId="0" applyNumberFormat="1" applyFont="1" applyFill="1" applyBorder="1" applyAlignment="1" applyProtection="1">
      <alignment horizontal="left"/>
      <protection/>
    </xf>
    <xf numFmtId="3" fontId="1" fillId="35" borderId="29" xfId="0" applyNumberFormat="1" applyFont="1" applyFill="1" applyBorder="1" applyAlignment="1" applyProtection="1">
      <alignment horizontal="right"/>
      <protection/>
    </xf>
    <xf numFmtId="177" fontId="10" fillId="33" borderId="28" xfId="0" applyNumberFormat="1" applyFont="1" applyFill="1" applyBorder="1" applyAlignment="1" applyProtection="1">
      <alignment horizontal="left"/>
      <protection/>
    </xf>
    <xf numFmtId="186" fontId="10" fillId="33" borderId="28" xfId="0" applyNumberFormat="1" applyFont="1" applyFill="1" applyBorder="1" applyAlignment="1" applyProtection="1">
      <alignment horizontal="left"/>
      <protection/>
    </xf>
    <xf numFmtId="182" fontId="10" fillId="38" borderId="28" xfId="0" applyNumberFormat="1" applyFont="1" applyFill="1" applyBorder="1" applyAlignment="1" applyProtection="1">
      <alignment horizontal="left"/>
      <protection/>
    </xf>
    <xf numFmtId="185" fontId="28" fillId="33" borderId="28" xfId="0" applyNumberFormat="1" applyFont="1" applyFill="1" applyBorder="1" applyAlignment="1" applyProtection="1">
      <alignment horizontal="left"/>
      <protection/>
    </xf>
    <xf numFmtId="187" fontId="10" fillId="33" borderId="28" xfId="0" applyNumberFormat="1" applyFont="1" applyFill="1" applyBorder="1" applyAlignment="1" applyProtection="1">
      <alignment horizontal="left"/>
      <protection/>
    </xf>
    <xf numFmtId="3" fontId="10" fillId="33" borderId="27" xfId="0" applyNumberFormat="1" applyFont="1" applyFill="1" applyBorder="1" applyAlignment="1" applyProtection="1">
      <alignment horizontal="left"/>
      <protection/>
    </xf>
    <xf numFmtId="187" fontId="3" fillId="33" borderId="28" xfId="0" applyNumberFormat="1" applyFont="1" applyFill="1" applyBorder="1" applyAlignment="1" applyProtection="1">
      <alignment horizontal="left"/>
      <protection/>
    </xf>
    <xf numFmtId="187" fontId="3" fillId="33" borderId="30" xfId="0" applyNumberFormat="1" applyFont="1" applyFill="1" applyBorder="1" applyAlignment="1" applyProtection="1">
      <alignment horizontal="left"/>
      <protection/>
    </xf>
    <xf numFmtId="177" fontId="10" fillId="33" borderId="0" xfId="0" applyNumberFormat="1" applyFont="1" applyFill="1" applyBorder="1" applyAlignment="1" applyProtection="1">
      <alignment horizontal="left"/>
      <protection/>
    </xf>
    <xf numFmtId="186" fontId="3" fillId="33" borderId="0" xfId="0" applyNumberFormat="1" applyFont="1" applyFill="1" applyBorder="1" applyAlignment="1" applyProtection="1">
      <alignment horizontal="left"/>
      <protection/>
    </xf>
    <xf numFmtId="182" fontId="3" fillId="33" borderId="0" xfId="0" applyNumberFormat="1" applyFont="1" applyFill="1" applyBorder="1" applyAlignment="1" applyProtection="1">
      <alignment horizontal="left"/>
      <protection/>
    </xf>
    <xf numFmtId="185" fontId="3" fillId="33" borderId="0" xfId="0" applyNumberFormat="1" applyFont="1" applyFill="1" applyBorder="1" applyAlignment="1" applyProtection="1">
      <alignment horizontal="left"/>
      <protection/>
    </xf>
    <xf numFmtId="187" fontId="10" fillId="33" borderId="0" xfId="0" applyNumberFormat="1" applyFont="1" applyFill="1" applyBorder="1" applyAlignment="1" applyProtection="1">
      <alignment horizontal="left"/>
      <protection/>
    </xf>
    <xf numFmtId="187" fontId="10" fillId="33" borderId="30" xfId="0" applyNumberFormat="1" applyFont="1" applyFill="1" applyBorder="1" applyAlignment="1" applyProtection="1">
      <alignment horizontal="left"/>
      <protection/>
    </xf>
    <xf numFmtId="187" fontId="3" fillId="33" borderId="0" xfId="0" applyNumberFormat="1" applyFont="1" applyFill="1" applyBorder="1" applyAlignment="1" applyProtection="1">
      <alignment horizontal="left"/>
      <protection/>
    </xf>
    <xf numFmtId="187" fontId="3" fillId="33" borderId="29" xfId="0" applyNumberFormat="1" applyFont="1" applyFill="1" applyBorder="1" applyAlignment="1" applyProtection="1">
      <alignment horizontal="left"/>
      <protection/>
    </xf>
    <xf numFmtId="186" fontId="20" fillId="33" borderId="10" xfId="0" applyNumberFormat="1" applyFont="1" applyFill="1" applyBorder="1" applyAlignment="1" applyProtection="1">
      <alignment horizontal="right"/>
      <protection/>
    </xf>
    <xf numFmtId="185" fontId="20" fillId="33" borderId="10" xfId="0" applyNumberFormat="1" applyFont="1" applyFill="1" applyBorder="1" applyAlignment="1" applyProtection="1">
      <alignment horizontal="right"/>
      <protection/>
    </xf>
    <xf numFmtId="187" fontId="20" fillId="33" borderId="10" xfId="0" applyNumberFormat="1" applyFont="1" applyFill="1" applyBorder="1" applyAlignment="1" applyProtection="1">
      <alignment horizontal="right"/>
      <protection/>
    </xf>
    <xf numFmtId="168" fontId="7" fillId="33" borderId="11" xfId="0" applyNumberFormat="1" applyFont="1" applyFill="1" applyBorder="1" applyAlignment="1" applyProtection="1">
      <alignment/>
      <protection/>
    </xf>
    <xf numFmtId="187" fontId="20" fillId="33" borderId="10" xfId="0" applyNumberFormat="1" applyFont="1" applyFill="1" applyBorder="1" applyAlignment="1" applyProtection="1">
      <alignment horizontal="right" wrapText="1"/>
      <protection/>
    </xf>
    <xf numFmtId="187" fontId="20" fillId="33" borderId="12" xfId="0" applyNumberFormat="1" applyFont="1" applyFill="1" applyBorder="1" applyAlignment="1" applyProtection="1">
      <alignment horizontal="right"/>
      <protection/>
    </xf>
    <xf numFmtId="200" fontId="24" fillId="33" borderId="10" xfId="0" applyNumberFormat="1" applyFont="1" applyFill="1" applyBorder="1" applyAlignment="1" applyProtection="1">
      <alignment/>
      <protection/>
    </xf>
    <xf numFmtId="200" fontId="24" fillId="33" borderId="12" xfId="0" applyNumberFormat="1" applyFont="1" applyFill="1" applyBorder="1" applyAlignment="1" applyProtection="1">
      <alignment/>
      <protection/>
    </xf>
    <xf numFmtId="0" fontId="7" fillId="0" borderId="11" xfId="0" applyFont="1" applyFill="1" applyBorder="1" applyAlignment="1" applyProtection="1">
      <alignment/>
      <protection/>
    </xf>
    <xf numFmtId="168" fontId="20" fillId="33" borderId="10" xfId="0" applyNumberFormat="1" applyFont="1" applyFill="1" applyBorder="1" applyAlignment="1" applyProtection="1">
      <alignment horizontal="right" wrapText="1"/>
      <protection/>
    </xf>
    <xf numFmtId="0" fontId="0" fillId="33" borderId="27" xfId="0" applyFont="1" applyFill="1" applyBorder="1" applyAlignment="1" applyProtection="1">
      <alignment/>
      <protection/>
    </xf>
    <xf numFmtId="0" fontId="1" fillId="33" borderId="13" xfId="0" applyFont="1" applyFill="1" applyBorder="1" applyAlignment="1" applyProtection="1">
      <alignment horizontal="center" vertical="center" wrapText="1"/>
      <protection/>
    </xf>
    <xf numFmtId="0" fontId="0" fillId="0" borderId="0" xfId="0" applyAlignment="1" applyProtection="1">
      <alignment horizontal="center"/>
      <protection/>
    </xf>
    <xf numFmtId="0" fontId="0" fillId="0" borderId="27" xfId="0" applyBorder="1" applyAlignment="1" applyProtection="1">
      <alignment/>
      <protection/>
    </xf>
    <xf numFmtId="0" fontId="0" fillId="0" borderId="0" xfId="0" applyBorder="1" applyAlignment="1" applyProtection="1">
      <alignment horizontal="center"/>
      <protection/>
    </xf>
    <xf numFmtId="0" fontId="0" fillId="0" borderId="10" xfId="0" applyBorder="1" applyAlignment="1" applyProtection="1">
      <alignment/>
      <protection/>
    </xf>
    <xf numFmtId="0" fontId="0" fillId="0" borderId="28" xfId="0" applyBorder="1" applyAlignment="1" applyProtection="1">
      <alignment/>
      <protection/>
    </xf>
    <xf numFmtId="0" fontId="0" fillId="0" borderId="11" xfId="0" applyFont="1" applyBorder="1" applyAlignment="1" applyProtection="1">
      <alignment/>
      <protection/>
    </xf>
    <xf numFmtId="186" fontId="10" fillId="33" borderId="0" xfId="0" applyNumberFormat="1" applyFont="1" applyFill="1" applyBorder="1" applyAlignment="1" applyProtection="1">
      <alignment horizontal="left"/>
      <protection/>
    </xf>
    <xf numFmtId="182" fontId="10" fillId="38" borderId="0" xfId="0" applyNumberFormat="1" applyFont="1" applyFill="1" applyBorder="1" applyAlignment="1" applyProtection="1">
      <alignment horizontal="left"/>
      <protection/>
    </xf>
    <xf numFmtId="185" fontId="28" fillId="33" borderId="0" xfId="0" applyNumberFormat="1" applyFont="1" applyFill="1" applyBorder="1" applyAlignment="1" applyProtection="1">
      <alignment horizontal="left"/>
      <protection/>
    </xf>
    <xf numFmtId="191" fontId="3" fillId="33" borderId="29" xfId="0" applyNumberFormat="1" applyFont="1" applyFill="1" applyBorder="1" applyAlignment="1" applyProtection="1">
      <alignment horizontal="left"/>
      <protection/>
    </xf>
    <xf numFmtId="3" fontId="79" fillId="33" borderId="0" xfId="0" applyNumberFormat="1" applyFont="1" applyFill="1" applyBorder="1" applyAlignment="1" applyProtection="1">
      <alignment horizontal="left"/>
      <protection/>
    </xf>
    <xf numFmtId="2" fontId="1" fillId="38" borderId="0" xfId="0" applyNumberFormat="1" applyFont="1" applyFill="1" applyBorder="1" applyAlignment="1" applyProtection="1">
      <alignment horizontal="right"/>
      <protection hidden="1" locked="0"/>
    </xf>
    <xf numFmtId="2" fontId="0" fillId="33" borderId="0" xfId="0" applyNumberFormat="1" applyFill="1" applyBorder="1" applyAlignment="1" applyProtection="1">
      <alignment horizontal="right"/>
      <protection hidden="1"/>
    </xf>
    <xf numFmtId="2" fontId="0" fillId="35" borderId="0" xfId="0" applyNumberFormat="1" applyFill="1" applyBorder="1" applyAlignment="1" applyProtection="1">
      <alignment horizontal="right"/>
      <protection hidden="1"/>
    </xf>
    <xf numFmtId="3" fontId="1" fillId="34" borderId="33" xfId="0" applyNumberFormat="1" applyFont="1" applyFill="1" applyBorder="1" applyAlignment="1" applyProtection="1">
      <alignment horizontal="right"/>
      <protection locked="0"/>
    </xf>
    <xf numFmtId="3" fontId="1" fillId="34" borderId="18" xfId="0" applyNumberFormat="1" applyFont="1" applyFill="1" applyBorder="1" applyAlignment="1" applyProtection="1">
      <alignment horizontal="right"/>
      <protection locked="0"/>
    </xf>
    <xf numFmtId="3" fontId="1" fillId="34" borderId="23" xfId="0" applyNumberFormat="1" applyFont="1" applyFill="1" applyBorder="1" applyAlignment="1" applyProtection="1">
      <alignment horizontal="right"/>
      <protection hidden="1" locked="0"/>
    </xf>
    <xf numFmtId="3" fontId="1" fillId="39" borderId="18" xfId="0" applyNumberFormat="1" applyFont="1" applyFill="1" applyBorder="1" applyAlignment="1" applyProtection="1">
      <alignment horizontal="right"/>
      <protection hidden="1" locked="0"/>
    </xf>
    <xf numFmtId="3" fontId="1" fillId="35" borderId="26" xfId="0" applyNumberFormat="1" applyFont="1" applyFill="1" applyBorder="1" applyAlignment="1" applyProtection="1">
      <alignment horizontal="right"/>
      <protection hidden="1"/>
    </xf>
    <xf numFmtId="2" fontId="0" fillId="35" borderId="0" xfId="0" applyNumberFormat="1" applyFont="1" applyFill="1" applyBorder="1" applyAlignment="1" applyProtection="1">
      <alignment horizontal="right" wrapText="1"/>
      <protection hidden="1"/>
    </xf>
    <xf numFmtId="2" fontId="0" fillId="35" borderId="29" xfId="0" applyNumberFormat="1" applyFont="1" applyFill="1" applyBorder="1" applyAlignment="1" applyProtection="1">
      <alignment horizontal="right" wrapText="1"/>
      <protection hidden="1"/>
    </xf>
    <xf numFmtId="2" fontId="0" fillId="33" borderId="26" xfId="0" applyNumberFormat="1" applyFill="1" applyBorder="1" applyAlignment="1" applyProtection="1">
      <alignment horizontal="right"/>
      <protection/>
    </xf>
    <xf numFmtId="3" fontId="0" fillId="19" borderId="0" xfId="0" applyNumberFormat="1" applyFill="1" applyBorder="1" applyAlignment="1" applyProtection="1">
      <alignment horizontal="right"/>
      <protection/>
    </xf>
    <xf numFmtId="3" fontId="0" fillId="19" borderId="29" xfId="0" applyNumberFormat="1" applyFill="1" applyBorder="1" applyAlignment="1" applyProtection="1">
      <alignment horizontal="right"/>
      <protection/>
    </xf>
    <xf numFmtId="3" fontId="0" fillId="33" borderId="0" xfId="0" applyNumberFormat="1" applyFill="1" applyBorder="1" applyAlignment="1" applyProtection="1">
      <alignment horizontal="right"/>
      <protection/>
    </xf>
    <xf numFmtId="3" fontId="1" fillId="42" borderId="0" xfId="0" applyNumberFormat="1" applyFont="1" applyFill="1" applyBorder="1" applyAlignment="1" applyProtection="1">
      <alignment horizontal="right"/>
      <protection/>
    </xf>
    <xf numFmtId="182" fontId="3" fillId="33" borderId="28" xfId="0" applyNumberFormat="1" applyFont="1" applyFill="1" applyBorder="1" applyAlignment="1" applyProtection="1">
      <alignment horizontal="left"/>
      <protection/>
    </xf>
    <xf numFmtId="187" fontId="10" fillId="33" borderId="29" xfId="0" applyNumberFormat="1" applyFont="1" applyFill="1" applyBorder="1" applyAlignment="1" applyProtection="1">
      <alignment horizontal="left"/>
      <protection/>
    </xf>
    <xf numFmtId="0" fontId="3" fillId="33" borderId="26" xfId="0" applyFont="1" applyFill="1" applyBorder="1" applyAlignment="1" applyProtection="1">
      <alignment horizontal="left"/>
      <protection/>
    </xf>
    <xf numFmtId="186" fontId="3" fillId="33" borderId="28" xfId="0" applyNumberFormat="1" applyFont="1" applyFill="1" applyBorder="1" applyAlignment="1" applyProtection="1">
      <alignment horizontal="left"/>
      <protection/>
    </xf>
    <xf numFmtId="185" fontId="3" fillId="33" borderId="28" xfId="0" applyNumberFormat="1" applyFont="1" applyFill="1" applyBorder="1" applyAlignment="1" applyProtection="1">
      <alignment horizontal="left"/>
      <protection/>
    </xf>
    <xf numFmtId="3" fontId="0" fillId="35" borderId="10" xfId="0" applyNumberFormat="1" applyFill="1" applyBorder="1" applyAlignment="1" applyProtection="1">
      <alignment horizontal="right"/>
      <protection/>
    </xf>
    <xf numFmtId="0" fontId="0" fillId="0" borderId="0" xfId="0" applyFont="1" applyAlignment="1" quotePrefix="1">
      <alignment/>
    </xf>
    <xf numFmtId="0" fontId="1" fillId="0" borderId="0" xfId="0" applyFont="1" applyAlignment="1">
      <alignment/>
    </xf>
    <xf numFmtId="0" fontId="18" fillId="0" borderId="0" xfId="0" applyFont="1" applyAlignment="1">
      <alignment/>
    </xf>
    <xf numFmtId="0" fontId="1" fillId="0" borderId="0" xfId="0" applyFont="1" applyAlignment="1" quotePrefix="1">
      <alignment/>
    </xf>
    <xf numFmtId="0" fontId="10" fillId="33" borderId="27" xfId="0" applyFont="1" applyFill="1" applyBorder="1" applyAlignment="1" applyProtection="1">
      <alignment horizontal="right"/>
      <protection/>
    </xf>
    <xf numFmtId="3" fontId="1" fillId="35" borderId="10" xfId="0" applyNumberFormat="1" applyFont="1" applyFill="1" applyBorder="1" applyAlignment="1" applyProtection="1">
      <alignment horizontal="right"/>
      <protection hidden="1"/>
    </xf>
    <xf numFmtId="2" fontId="0" fillId="0" borderId="0" xfId="0" applyNumberFormat="1" applyFont="1" applyAlignment="1" applyProtection="1">
      <alignment horizontal="left"/>
      <protection/>
    </xf>
    <xf numFmtId="0" fontId="3" fillId="0" borderId="0" xfId="0" applyFont="1" applyAlignment="1">
      <alignment/>
    </xf>
    <xf numFmtId="0" fontId="3" fillId="36" borderId="24" xfId="0" applyNumberFormat="1" applyFont="1" applyFill="1" applyBorder="1" applyAlignment="1" applyProtection="1">
      <alignment wrapText="1"/>
      <protection/>
    </xf>
    <xf numFmtId="0" fontId="0" fillId="36" borderId="0" xfId="0" applyFill="1" applyBorder="1" applyAlignment="1" applyProtection="1">
      <alignment wrapText="1"/>
      <protection/>
    </xf>
    <xf numFmtId="0" fontId="0" fillId="36" borderId="25" xfId="0" applyFill="1" applyBorder="1" applyAlignment="1" applyProtection="1">
      <alignment wrapText="1"/>
      <protection/>
    </xf>
    <xf numFmtId="0" fontId="0" fillId="36" borderId="24" xfId="0" applyFill="1" applyBorder="1" applyAlignment="1" applyProtection="1">
      <alignment wrapText="1"/>
      <protection/>
    </xf>
    <xf numFmtId="0" fontId="0" fillId="36" borderId="34" xfId="0" applyFill="1" applyBorder="1" applyAlignment="1" applyProtection="1">
      <alignment wrapText="1"/>
      <protection/>
    </xf>
    <xf numFmtId="0" fontId="0" fillId="36" borderId="35" xfId="0" applyFill="1" applyBorder="1" applyAlignment="1" applyProtection="1">
      <alignment wrapText="1"/>
      <protection/>
    </xf>
    <xf numFmtId="0" fontId="0" fillId="36" borderId="36" xfId="0" applyFill="1" applyBorder="1" applyAlignment="1" applyProtection="1">
      <alignment wrapText="1"/>
      <protection/>
    </xf>
    <xf numFmtId="0" fontId="8" fillId="33" borderId="0" xfId="0" applyFont="1" applyFill="1" applyBorder="1" applyAlignment="1" applyProtection="1">
      <alignment wrapText="1"/>
      <protection/>
    </xf>
    <xf numFmtId="0" fontId="0" fillId="0" borderId="0" xfId="0" applyAlignment="1" applyProtection="1">
      <alignment wrapText="1"/>
      <protection/>
    </xf>
    <xf numFmtId="0" fontId="1" fillId="37" borderId="0" xfId="0" applyFont="1" applyFill="1" applyBorder="1" applyAlignment="1" applyProtection="1">
      <alignment/>
      <protection/>
    </xf>
    <xf numFmtId="0" fontId="0" fillId="37" borderId="0" xfId="0" applyFont="1" applyFill="1" applyBorder="1" applyAlignment="1" applyProtection="1">
      <alignment/>
      <protection/>
    </xf>
    <xf numFmtId="0" fontId="0" fillId="37" borderId="0" xfId="0" applyFill="1" applyAlignment="1" applyProtection="1">
      <alignment/>
      <protection/>
    </xf>
    <xf numFmtId="0" fontId="0" fillId="34" borderId="37" xfId="0" applyFill="1" applyBorder="1" applyAlignment="1" applyProtection="1">
      <alignment vertical="center"/>
      <protection locked="0"/>
    </xf>
    <xf numFmtId="0" fontId="0" fillId="0" borderId="38" xfId="0" applyBorder="1" applyAlignment="1" applyProtection="1">
      <alignment vertical="center"/>
      <protection locked="0"/>
    </xf>
    <xf numFmtId="0" fontId="15" fillId="33" borderId="0" xfId="0" applyFont="1" applyFill="1" applyBorder="1" applyAlignment="1" applyProtection="1">
      <alignment vertical="center"/>
      <protection/>
    </xf>
    <xf numFmtId="0" fontId="0" fillId="0" borderId="0" xfId="0" applyAlignment="1" applyProtection="1">
      <alignment vertical="center"/>
      <protection/>
    </xf>
    <xf numFmtId="2" fontId="1" fillId="43" borderId="39" xfId="0" applyNumberFormat="1" applyFont="1" applyFill="1" applyBorder="1" applyAlignment="1" applyProtection="1">
      <alignment horizontal="center" vertical="center" wrapText="1"/>
      <protection/>
    </xf>
    <xf numFmtId="2" fontId="1" fillId="43" borderId="40" xfId="0" applyNumberFormat="1" applyFont="1" applyFill="1" applyBorder="1" applyAlignment="1" applyProtection="1">
      <alignment horizontal="center" vertical="center" wrapText="1"/>
      <protection/>
    </xf>
    <xf numFmtId="2" fontId="1" fillId="43" borderId="31" xfId="0" applyNumberFormat="1" applyFont="1" applyFill="1" applyBorder="1" applyAlignment="1" applyProtection="1">
      <alignment horizontal="center" vertical="center" wrapText="1"/>
      <protection/>
    </xf>
    <xf numFmtId="0" fontId="0" fillId="43" borderId="31" xfId="0" applyFill="1" applyBorder="1" applyAlignment="1" applyProtection="1">
      <alignment horizontal="center" vertical="center" wrapText="1"/>
      <protection/>
    </xf>
    <xf numFmtId="2" fontId="1" fillId="44" borderId="39" xfId="0" applyNumberFormat="1" applyFont="1" applyFill="1" applyBorder="1" applyAlignment="1" applyProtection="1">
      <alignment horizontal="center" vertical="center" wrapText="1"/>
      <protection/>
    </xf>
    <xf numFmtId="0" fontId="0" fillId="44" borderId="40" xfId="0" applyFill="1" applyBorder="1" applyAlignment="1" applyProtection="1">
      <alignment horizontal="center" vertical="center" wrapText="1"/>
      <protection/>
    </xf>
    <xf numFmtId="2" fontId="1" fillId="45" borderId="39" xfId="0" applyNumberFormat="1" applyFont="1" applyFill="1" applyBorder="1" applyAlignment="1" applyProtection="1">
      <alignment horizontal="center" vertical="center" wrapText="1"/>
      <protection/>
    </xf>
    <xf numFmtId="0" fontId="0" fillId="45" borderId="40" xfId="0" applyFill="1" applyBorder="1" applyAlignment="1" applyProtection="1">
      <alignment horizontal="center" vertical="center" wrapText="1"/>
      <protection/>
    </xf>
    <xf numFmtId="2" fontId="1" fillId="46" borderId="39" xfId="0" applyNumberFormat="1" applyFont="1" applyFill="1" applyBorder="1" applyAlignment="1" applyProtection="1">
      <alignment horizontal="center" vertical="center" wrapText="1"/>
      <protection/>
    </xf>
    <xf numFmtId="0" fontId="0" fillId="46" borderId="40" xfId="0" applyFill="1" applyBorder="1" applyAlignment="1" applyProtection="1">
      <alignment horizontal="center" vertical="center" wrapText="1"/>
      <protection/>
    </xf>
    <xf numFmtId="2" fontId="1" fillId="37" borderId="39" xfId="0" applyNumberFormat="1" applyFont="1" applyFill="1" applyBorder="1" applyAlignment="1" applyProtection="1">
      <alignment horizontal="center" vertical="center" wrapText="1"/>
      <protection/>
    </xf>
    <xf numFmtId="2" fontId="1" fillId="37" borderId="40" xfId="0" applyNumberFormat="1" applyFont="1" applyFill="1" applyBorder="1" applyAlignment="1" applyProtection="1">
      <alignment horizontal="center" vertical="center" wrapText="1"/>
      <protection/>
    </xf>
    <xf numFmtId="2" fontId="1" fillId="40" borderId="39" xfId="0" applyNumberFormat="1" applyFont="1" applyFill="1" applyBorder="1" applyAlignment="1" applyProtection="1">
      <alignment horizontal="center" vertical="center" wrapText="1"/>
      <protection/>
    </xf>
    <xf numFmtId="0" fontId="0" fillId="40" borderId="31" xfId="0" applyFill="1" applyBorder="1" applyAlignment="1" applyProtection="1">
      <alignment horizontal="center" vertical="center" wrapText="1"/>
      <protection/>
    </xf>
    <xf numFmtId="2" fontId="1" fillId="47" borderId="39" xfId="0" applyNumberFormat="1" applyFont="1" applyFill="1" applyBorder="1" applyAlignment="1" applyProtection="1">
      <alignment horizontal="center" vertical="center" wrapText="1"/>
      <protection/>
    </xf>
    <xf numFmtId="0" fontId="0" fillId="47" borderId="40" xfId="0" applyFill="1" applyBorder="1" applyAlignment="1" applyProtection="1">
      <alignment horizontal="center" vertical="center" wrapText="1"/>
      <protection/>
    </xf>
    <xf numFmtId="2" fontId="1" fillId="40" borderId="40" xfId="0" applyNumberFormat="1" applyFont="1" applyFill="1" applyBorder="1" applyAlignment="1" applyProtection="1">
      <alignment horizontal="center" vertical="center" wrapText="1"/>
      <protection/>
    </xf>
    <xf numFmtId="2" fontId="1" fillId="47" borderId="40" xfId="0" applyNumberFormat="1" applyFont="1" applyFill="1" applyBorder="1" applyAlignment="1" applyProtection="1">
      <alignment horizontal="center" vertical="center" wrapText="1"/>
      <protection/>
    </xf>
    <xf numFmtId="0" fontId="0" fillId="43" borderId="40" xfId="0" applyFill="1" applyBorder="1" applyAlignment="1" applyProtection="1">
      <alignment horizontal="center" vertical="center" wrapText="1"/>
      <protection/>
    </xf>
    <xf numFmtId="0" fontId="19" fillId="33" borderId="0" xfId="0" applyFont="1" applyFill="1" applyAlignment="1" applyProtection="1">
      <alignment vertical="top"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78"/>
          <c:w val="0.93625"/>
          <c:h val="0.89225"/>
        </c:manualLayout>
      </c:layout>
      <c:lineChart>
        <c:grouping val="standard"/>
        <c:varyColors val="0"/>
        <c:ser>
          <c:idx val="0"/>
          <c:order val="0"/>
          <c:tx>
            <c:v>Luft/Wasser Wärmepumpe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 Ausgabe'!#REF!</c:f>
            </c:numRef>
          </c:val>
          <c:smooth val="0"/>
        </c:ser>
        <c:ser>
          <c:idx val="1"/>
          <c:order val="1"/>
          <c:tx>
            <c:strRef>
              <c:f>'3. Ausgabe'!$N$17</c:f>
              <c:strCache>
                <c:ptCount val="1"/>
                <c:pt idx="0">
                  <c:v>Sole/Wasser WATERKOTTE Wärmepumpe monovalent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 Ausgabe'!$A$32:$A$51</c:f>
              <c:numCache/>
            </c:numRef>
          </c:cat>
          <c:val>
            <c:numRef>
              <c:f>'3. Ausgabe'!$C$32:$C$51</c:f>
              <c:numCache/>
            </c:numRef>
          </c:val>
          <c:smooth val="0"/>
        </c:ser>
        <c:ser>
          <c:idx val="2"/>
          <c:order val="2"/>
          <c:tx>
            <c:strRef>
              <c:f>'3. Ausgabe'!$N$18</c:f>
              <c:strCache>
                <c:ptCount val="1"/>
                <c:pt idx="0">
                  <c:v>Holzpelletkessel monovalent</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 Ausgabe'!$A$32:$A$51</c:f>
              <c:numCache/>
            </c:numRef>
          </c:cat>
          <c:val>
            <c:numRef>
              <c:f>'3. Ausgabe'!$F$32:$F$51</c:f>
              <c:numCache/>
            </c:numRef>
          </c:val>
          <c:smooth val="0"/>
        </c:ser>
        <c:marker val="1"/>
        <c:axId val="44009806"/>
        <c:axId val="60543935"/>
      </c:lineChart>
      <c:catAx>
        <c:axId val="44009806"/>
        <c:scaling>
          <c:orientation val="minMax"/>
        </c:scaling>
        <c:axPos val="b"/>
        <c:title>
          <c:tx>
            <c:rich>
              <a:bodyPr vert="horz" rot="0" anchor="ctr"/>
              <a:lstStyle/>
              <a:p>
                <a:pPr algn="ctr">
                  <a:defRPr/>
                </a:pPr>
                <a:r>
                  <a:rPr lang="en-US" cap="none" sz="850" b="0" i="0" u="none" baseline="0">
                    <a:solidFill>
                      <a:srgbClr val="000000"/>
                    </a:solidFill>
                    <a:latin typeface="Arial"/>
                    <a:ea typeface="Arial"/>
                    <a:cs typeface="Arial"/>
                  </a:rPr>
                  <a:t>Jahre</a:t>
                </a:r>
              </a:p>
            </c:rich>
          </c:tx>
          <c:layout>
            <c:manualLayout>
              <c:xMode val="factor"/>
              <c:yMode val="factor"/>
              <c:x val="-0.00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crossAx val="60543935"/>
        <c:crosses val="autoZero"/>
        <c:auto val="1"/>
        <c:lblOffset val="100"/>
        <c:tickLblSkip val="1"/>
        <c:noMultiLvlLbl val="0"/>
      </c:catAx>
      <c:valAx>
        <c:axId val="60543935"/>
        <c:scaling>
          <c:orientation val="minMax"/>
        </c:scaling>
        <c:axPos val="l"/>
        <c:title>
          <c:tx>
            <c:rich>
              <a:bodyPr vert="horz" rot="-5400000" anchor="ctr"/>
              <a:lstStyle/>
              <a:p>
                <a:pPr algn="ctr">
                  <a:defRPr/>
                </a:pPr>
                <a:r>
                  <a:rPr lang="en-US" cap="none" sz="850" b="0" i="0" u="none" baseline="0">
                    <a:solidFill>
                      <a:srgbClr val="000000"/>
                    </a:solidFill>
                    <a:latin typeface="Arial"/>
                    <a:ea typeface="Arial"/>
                    <a:cs typeface="Arial"/>
                  </a:rPr>
                  <a:t>Euro</a:t>
                </a:r>
              </a:p>
            </c:rich>
          </c:tx>
          <c:layout>
            <c:manualLayout>
              <c:xMode val="factor"/>
              <c:yMode val="factor"/>
              <c:x val="-0.0165"/>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crossAx val="44009806"/>
        <c:crossesAt val="1"/>
        <c:crossBetween val="between"/>
        <c:dispUnits/>
      </c:valAx>
      <c:spPr>
        <a:solidFill>
          <a:srgbClr val="C0C0C0"/>
        </a:solidFill>
        <a:ln w="12700">
          <a:solidFill>
            <a:srgbClr val="808080"/>
          </a:solidFill>
        </a:ln>
      </c:spPr>
    </c:plotArea>
    <c:legend>
      <c:legendPos val="r"/>
      <c:legendEntry>
        <c:idx val="0"/>
        <c:delete val="1"/>
      </c:legendEntry>
      <c:layout>
        <c:manualLayout>
          <c:xMode val="edge"/>
          <c:yMode val="edge"/>
          <c:x val="0.19325"/>
          <c:y val="0.182"/>
          <c:w val="0.31275"/>
          <c:h val="0.0797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10</xdr:row>
      <xdr:rowOff>114300</xdr:rowOff>
    </xdr:from>
    <xdr:to>
      <xdr:col>14</xdr:col>
      <xdr:colOff>133350</xdr:colOff>
      <xdr:row>54</xdr:row>
      <xdr:rowOff>28575</xdr:rowOff>
    </xdr:to>
    <xdr:graphicFrame>
      <xdr:nvGraphicFramePr>
        <xdr:cNvPr id="1" name="Diagramm 106"/>
        <xdr:cNvGraphicFramePr/>
      </xdr:nvGraphicFramePr>
      <xdr:xfrm>
        <a:off x="9077325" y="1847850"/>
        <a:ext cx="6543675" cy="6886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sheetPr>
  <dimension ref="A1:H45"/>
  <sheetViews>
    <sheetView tabSelected="1" zoomScale="160" zoomScaleNormal="160" zoomScalePageLayoutView="0" workbookViewId="0" topLeftCell="A1">
      <selection activeCell="E39" sqref="E39"/>
    </sheetView>
  </sheetViews>
  <sheetFormatPr defaultColWidth="11.421875" defaultRowHeight="12.75"/>
  <cols>
    <col min="2" max="2" width="17.28125" style="0" customWidth="1"/>
    <col min="4" max="4" width="4.57421875" style="0" customWidth="1"/>
    <col min="6" max="6" width="16.140625" style="0" customWidth="1"/>
    <col min="7" max="7" width="12.421875" style="0" customWidth="1"/>
    <col min="8" max="8" width="8.57421875" style="0" customWidth="1"/>
  </cols>
  <sheetData>
    <row r="1" spans="1:8" ht="12.75">
      <c r="A1" s="39"/>
      <c r="B1" s="39"/>
      <c r="C1" s="39"/>
      <c r="D1" s="39"/>
      <c r="E1" s="39"/>
      <c r="F1" s="39"/>
      <c r="G1" s="39"/>
      <c r="H1" s="39"/>
    </row>
    <row r="2" spans="1:8" ht="15.75">
      <c r="A2" s="40" t="s">
        <v>77</v>
      </c>
      <c r="B2" s="39"/>
      <c r="C2" s="41"/>
      <c r="D2" s="41"/>
      <c r="E2" s="41"/>
      <c r="F2" s="41"/>
      <c r="G2" s="41"/>
      <c r="H2" s="42"/>
    </row>
    <row r="3" spans="1:8" ht="12.75">
      <c r="A3" s="43" t="s">
        <v>121</v>
      </c>
      <c r="B3" s="39"/>
      <c r="C3" s="41"/>
      <c r="D3" s="41"/>
      <c r="E3" s="41"/>
      <c r="F3" s="41"/>
      <c r="G3" s="41"/>
      <c r="H3" s="42"/>
    </row>
    <row r="4" spans="1:8" ht="50.25" customHeight="1">
      <c r="A4" s="44"/>
      <c r="B4" s="45"/>
      <c r="C4" s="39"/>
      <c r="D4" s="39"/>
      <c r="E4" s="39"/>
      <c r="F4" s="39"/>
      <c r="G4" s="39"/>
      <c r="H4" s="46"/>
    </row>
    <row r="5" spans="1:8" ht="12.75">
      <c r="A5" s="350" t="s">
        <v>26</v>
      </c>
      <c r="B5" s="351"/>
      <c r="C5" s="351"/>
      <c r="D5" s="351"/>
      <c r="E5" s="37"/>
      <c r="F5" s="350" t="s">
        <v>27</v>
      </c>
      <c r="G5" s="352"/>
      <c r="H5" s="48"/>
    </row>
    <row r="6" spans="1:8" ht="12.75">
      <c r="A6" s="35" t="s">
        <v>1</v>
      </c>
      <c r="B6" s="35"/>
      <c r="C6" s="13">
        <v>4000</v>
      </c>
      <c r="D6" s="36" t="s">
        <v>2</v>
      </c>
      <c r="E6" s="37"/>
      <c r="F6" s="35" t="s">
        <v>14</v>
      </c>
      <c r="G6" s="10">
        <v>0</v>
      </c>
      <c r="H6" s="38" t="s">
        <v>24</v>
      </c>
    </row>
    <row r="7" spans="1:8" ht="12.75">
      <c r="A7" s="35" t="s">
        <v>0</v>
      </c>
      <c r="B7" s="35"/>
      <c r="C7" s="13">
        <v>0</v>
      </c>
      <c r="D7" s="36" t="s">
        <v>125</v>
      </c>
      <c r="E7" s="37"/>
      <c r="F7" s="49" t="s">
        <v>56</v>
      </c>
      <c r="G7" s="353">
        <v>0</v>
      </c>
      <c r="H7" s="355" t="s">
        <v>53</v>
      </c>
    </row>
    <row r="8" spans="1:8" ht="12.75">
      <c r="A8" s="35" t="s">
        <v>6</v>
      </c>
      <c r="B8" s="35"/>
      <c r="C8" s="13">
        <v>0</v>
      </c>
      <c r="D8" s="36" t="s">
        <v>2</v>
      </c>
      <c r="E8" s="37"/>
      <c r="F8" s="47" t="s">
        <v>55</v>
      </c>
      <c r="G8" s="354"/>
      <c r="H8" s="356"/>
    </row>
    <row r="9" spans="1:8" ht="12.75">
      <c r="A9" s="35" t="s">
        <v>11</v>
      </c>
      <c r="B9" s="35"/>
      <c r="C9" s="13">
        <v>0</v>
      </c>
      <c r="D9" s="36" t="s">
        <v>13</v>
      </c>
      <c r="E9" s="37"/>
      <c r="F9" s="348">
        <f>IF(AND((C6+C7+C8+C9)&gt;0,G6&gt;0),"Fehler!!    Bitte Angaben nur zum Altbau oder nur zum Neubau machen!!","")</f>
      </c>
      <c r="G9" s="349"/>
      <c r="H9" s="349"/>
    </row>
    <row r="10" spans="1:8" ht="12.75">
      <c r="A10" s="35" t="s">
        <v>117</v>
      </c>
      <c r="B10" s="35"/>
      <c r="C10" s="223">
        <v>0</v>
      </c>
      <c r="D10" s="36" t="s">
        <v>123</v>
      </c>
      <c r="E10" s="37"/>
      <c r="F10" s="348"/>
      <c r="G10" s="349"/>
      <c r="H10" s="349"/>
    </row>
    <row r="11" spans="1:8" ht="12.75">
      <c r="A11" s="35" t="s">
        <v>116</v>
      </c>
      <c r="B11" s="35"/>
      <c r="C11" s="223">
        <v>0</v>
      </c>
      <c r="D11" s="36" t="s">
        <v>123</v>
      </c>
      <c r="E11" s="37"/>
      <c r="F11" s="348"/>
      <c r="G11" s="349"/>
      <c r="H11" s="349"/>
    </row>
    <row r="12" spans="1:8" ht="12.75">
      <c r="A12" s="35" t="s">
        <v>21</v>
      </c>
      <c r="B12" s="35"/>
      <c r="C12" s="10">
        <v>80</v>
      </c>
      <c r="D12" s="36" t="s">
        <v>5</v>
      </c>
      <c r="E12" s="34"/>
      <c r="F12" s="349"/>
      <c r="G12" s="349"/>
      <c r="H12" s="349"/>
    </row>
    <row r="13" spans="1:8" ht="12.75">
      <c r="A13" s="50"/>
      <c r="B13" s="51"/>
      <c r="C13" s="52"/>
      <c r="D13" s="52"/>
      <c r="E13" s="227">
        <f>IF(C6+C7+C8+C9+C10+C11&gt;0,IF(C12&gt;0,"","Fehler, Anlagennutzungsgrad muss bestimmt werden!"),"")</f>
      </c>
      <c r="F13" s="46"/>
      <c r="G13" s="46"/>
      <c r="H13" s="46"/>
    </row>
    <row r="14" spans="1:8" ht="12.75">
      <c r="A14" s="168" t="s">
        <v>10</v>
      </c>
      <c r="B14" s="169"/>
      <c r="C14" s="169"/>
      <c r="D14" s="169"/>
      <c r="E14" s="169"/>
      <c r="F14" s="170"/>
      <c r="G14" s="170"/>
      <c r="H14" s="37"/>
    </row>
    <row r="15" spans="1:8" ht="12.75">
      <c r="A15" s="53" t="s">
        <v>15</v>
      </c>
      <c r="B15" s="37"/>
      <c r="C15" s="37"/>
      <c r="D15" s="39"/>
      <c r="E15" s="10">
        <v>4</v>
      </c>
      <c r="F15" s="36" t="s">
        <v>4</v>
      </c>
      <c r="G15" s="37"/>
      <c r="H15" s="37"/>
    </row>
    <row r="16" spans="1:8" ht="12.75">
      <c r="A16" s="53" t="s">
        <v>16</v>
      </c>
      <c r="B16" s="37"/>
      <c r="C16" s="37"/>
      <c r="D16" s="39"/>
      <c r="E16" s="10">
        <v>40</v>
      </c>
      <c r="F16" s="36" t="s">
        <v>124</v>
      </c>
      <c r="G16" s="37"/>
      <c r="H16" s="37"/>
    </row>
    <row r="17" spans="1:8" ht="12.75">
      <c r="A17" s="53" t="s">
        <v>17</v>
      </c>
      <c r="B17" s="37"/>
      <c r="C17" s="37"/>
      <c r="D17" s="39"/>
      <c r="E17" s="10">
        <v>10</v>
      </c>
      <c r="F17" s="36" t="s">
        <v>23</v>
      </c>
      <c r="G17" s="37"/>
      <c r="H17" s="37"/>
    </row>
    <row r="18" spans="1:8" ht="12.75">
      <c r="A18" s="35" t="s">
        <v>92</v>
      </c>
      <c r="B18" s="37"/>
      <c r="C18" s="37"/>
      <c r="D18" s="39"/>
      <c r="E18" s="10">
        <v>30</v>
      </c>
      <c r="F18" s="36" t="s">
        <v>5</v>
      </c>
      <c r="G18" s="37"/>
      <c r="H18" s="37"/>
    </row>
    <row r="19" spans="1:8" ht="6" customHeight="1">
      <c r="A19" s="37"/>
      <c r="B19" s="37"/>
      <c r="C19" s="37"/>
      <c r="D19" s="37"/>
      <c r="E19" s="37"/>
      <c r="F19" s="37"/>
      <c r="G19" s="37"/>
      <c r="H19" s="37"/>
    </row>
    <row r="20" spans="1:8" ht="12.75">
      <c r="A20" s="168" t="s">
        <v>12</v>
      </c>
      <c r="B20" s="169"/>
      <c r="C20" s="169"/>
      <c r="D20" s="169"/>
      <c r="E20" s="170"/>
      <c r="F20" s="169"/>
      <c r="G20" s="229"/>
      <c r="H20" s="34"/>
    </row>
    <row r="21" spans="1:8" ht="12.75">
      <c r="A21" s="35" t="s">
        <v>18</v>
      </c>
      <c r="B21" s="35"/>
      <c r="C21" s="35"/>
      <c r="D21" s="35"/>
      <c r="E21" s="54">
        <f>IF(G21&lt;(G23/2),"Bitte überprüfen Sie Ihre Eingaben!!",IF(G21&lt;0,"Fehler!",""))</f>
      </c>
      <c r="F21" s="35"/>
      <c r="G21" s="230">
        <f>IF((C6+C7+C8+C9+C10+C11)&gt;0,(C6*'2. Dateneingabe'!N20+'1. Ermittlung Energieverbrauch'!C7*'2. Dateneingabe'!X20+C8*'2. Dateneingabe'!D20*'2. Dateneingabe'!D21+C9+C10*2100+C11*1700)*C12/100-(E15*E16*4.182/3600*(45-E17)*364),(G6*G7))</f>
        <v>29632.058666666668</v>
      </c>
      <c r="H21" s="36" t="s">
        <v>3</v>
      </c>
    </row>
    <row r="22" spans="1:8" ht="12.75">
      <c r="A22" s="35" t="s">
        <v>19</v>
      </c>
      <c r="B22" s="35"/>
      <c r="C22" s="35"/>
      <c r="D22" s="35"/>
      <c r="E22" s="36"/>
      <c r="F22" s="35"/>
      <c r="G22" s="230">
        <f>(E15*E16*4.182/3600*(50-E17)*364)*(1+E18/100)</f>
        <v>3518.084266666668</v>
      </c>
      <c r="H22" s="36" t="s">
        <v>3</v>
      </c>
    </row>
    <row r="23" spans="1:8" ht="12.75">
      <c r="A23" s="35" t="s">
        <v>57</v>
      </c>
      <c r="B23" s="35"/>
      <c r="C23" s="35"/>
      <c r="D23" s="35"/>
      <c r="E23" s="36"/>
      <c r="F23" s="35"/>
      <c r="G23" s="231">
        <f>G21+G22</f>
        <v>33150.142933333336</v>
      </c>
      <c r="H23" s="36" t="s">
        <v>3</v>
      </c>
    </row>
    <row r="24" spans="1:8" ht="4.5" customHeight="1">
      <c r="A24" s="37"/>
      <c r="B24" s="37"/>
      <c r="C24" s="37"/>
      <c r="D24" s="37"/>
      <c r="E24" s="37"/>
      <c r="F24" s="37"/>
      <c r="G24" s="232"/>
      <c r="H24" s="37"/>
    </row>
    <row r="25" spans="1:8" ht="12.75">
      <c r="A25" s="203" t="s">
        <v>94</v>
      </c>
      <c r="B25" s="204"/>
      <c r="C25" s="204"/>
      <c r="D25" s="204"/>
      <c r="E25" s="204"/>
      <c r="F25" s="204"/>
      <c r="G25" s="233"/>
      <c r="H25" s="37"/>
    </row>
    <row r="26" spans="1:8" ht="12.75">
      <c r="A26" s="35" t="s">
        <v>93</v>
      </c>
      <c r="B26" s="37"/>
      <c r="C26" s="37"/>
      <c r="D26" s="37"/>
      <c r="E26" s="199"/>
      <c r="F26" s="200"/>
      <c r="G26" s="234"/>
      <c r="H26" s="37"/>
    </row>
    <row r="27" spans="1:8" ht="12.75">
      <c r="A27" s="34"/>
      <c r="B27" s="37" t="s">
        <v>18</v>
      </c>
      <c r="C27" s="34"/>
      <c r="D27" s="34"/>
      <c r="E27" s="11">
        <v>10</v>
      </c>
      <c r="F27" s="38" t="s">
        <v>5</v>
      </c>
      <c r="G27" s="235">
        <f>G21*E27/100</f>
        <v>2963.2058666666667</v>
      </c>
      <c r="H27" s="38" t="s">
        <v>3</v>
      </c>
    </row>
    <row r="28" spans="1:8" ht="12.75">
      <c r="A28" s="34"/>
      <c r="B28" s="37" t="s">
        <v>19</v>
      </c>
      <c r="C28" s="37"/>
      <c r="D28" s="37"/>
      <c r="E28" s="11">
        <v>50</v>
      </c>
      <c r="F28" s="38" t="s">
        <v>5</v>
      </c>
      <c r="G28" s="235">
        <f>G22*E28/100</f>
        <v>1759.042133333334</v>
      </c>
      <c r="H28" s="38" t="s">
        <v>3</v>
      </c>
    </row>
    <row r="29" spans="1:8" ht="12.75">
      <c r="A29" s="35" t="s">
        <v>20</v>
      </c>
      <c r="B29" s="35"/>
      <c r="C29" s="37"/>
      <c r="D29" s="37"/>
      <c r="E29" s="37"/>
      <c r="F29" s="37"/>
      <c r="G29" s="230">
        <f>G23-G27-G28</f>
        <v>28427.894933333337</v>
      </c>
      <c r="H29" s="36" t="s">
        <v>3</v>
      </c>
    </row>
    <row r="30" spans="1:8" ht="6.75" customHeight="1">
      <c r="A30" s="37"/>
      <c r="B30" s="37"/>
      <c r="C30" s="37"/>
      <c r="D30" s="37"/>
      <c r="E30" s="37"/>
      <c r="F30" s="37"/>
      <c r="G30" s="232"/>
      <c r="H30" s="37"/>
    </row>
    <row r="31" spans="1:8" ht="12.75">
      <c r="A31" s="201" t="s">
        <v>95</v>
      </c>
      <c r="B31" s="202"/>
      <c r="C31" s="202"/>
      <c r="D31" s="202"/>
      <c r="E31" s="202"/>
      <c r="F31" s="202"/>
      <c r="G31" s="236"/>
      <c r="H31" s="37"/>
    </row>
    <row r="32" spans="1:8" ht="12.75">
      <c r="A32" s="35" t="s">
        <v>81</v>
      </c>
      <c r="B32" s="55"/>
      <c r="C32" s="37"/>
      <c r="D32" s="37"/>
      <c r="E32" s="12">
        <v>35</v>
      </c>
      <c r="F32" s="36" t="s">
        <v>5</v>
      </c>
      <c r="G32" s="237"/>
      <c r="H32" s="35"/>
    </row>
    <row r="33" spans="1:8" ht="12.75">
      <c r="A33" s="35" t="s">
        <v>82</v>
      </c>
      <c r="B33" s="55"/>
      <c r="C33" s="56"/>
      <c r="D33" s="37"/>
      <c r="E33" s="206">
        <v>15</v>
      </c>
      <c r="F33" s="36" t="s">
        <v>97</v>
      </c>
      <c r="G33" s="238"/>
      <c r="H33" s="36"/>
    </row>
    <row r="34" spans="1:8" ht="12.75">
      <c r="A34" s="35" t="s">
        <v>96</v>
      </c>
      <c r="B34" s="55"/>
      <c r="C34" s="56"/>
      <c r="D34" s="37"/>
      <c r="E34" s="206">
        <v>28</v>
      </c>
      <c r="F34" s="36" t="s">
        <v>97</v>
      </c>
      <c r="G34" s="238"/>
      <c r="H34" s="36"/>
    </row>
    <row r="35" spans="1:8" ht="12.75">
      <c r="A35" s="35" t="s">
        <v>122</v>
      </c>
      <c r="B35" s="55"/>
      <c r="C35" s="56"/>
      <c r="D35" s="37"/>
      <c r="E35" s="206">
        <v>22</v>
      </c>
      <c r="F35" s="36" t="s">
        <v>97</v>
      </c>
      <c r="G35" s="238"/>
      <c r="H35" s="36"/>
    </row>
    <row r="36" spans="1:8" ht="12.75">
      <c r="A36" s="37"/>
      <c r="B36" s="37"/>
      <c r="C36" s="37"/>
      <c r="D36" s="37"/>
      <c r="E36" s="37"/>
      <c r="F36" s="37"/>
      <c r="G36" s="239"/>
      <c r="H36" s="37"/>
    </row>
    <row r="37" spans="1:8" ht="15">
      <c r="A37" s="168" t="s">
        <v>83</v>
      </c>
      <c r="B37" s="172"/>
      <c r="C37" s="172"/>
      <c r="D37" s="173"/>
      <c r="E37" s="171"/>
      <c r="F37" s="171"/>
      <c r="G37" s="169"/>
      <c r="H37" s="36"/>
    </row>
    <row r="38" spans="1:8" ht="12.75">
      <c r="A38" s="35" t="s">
        <v>54</v>
      </c>
      <c r="B38" s="56"/>
      <c r="C38" s="39"/>
      <c r="D38" s="56"/>
      <c r="E38" s="12">
        <v>2300</v>
      </c>
      <c r="F38" s="35" t="s">
        <v>25</v>
      </c>
      <c r="G38" s="240">
        <f>G23/E38</f>
        <v>14.413105623188407</v>
      </c>
      <c r="H38" s="36" t="s">
        <v>84</v>
      </c>
    </row>
    <row r="39" spans="1:8" ht="12.75">
      <c r="A39" s="39"/>
      <c r="B39" s="39"/>
      <c r="C39" s="39"/>
      <c r="D39" s="39"/>
      <c r="E39" s="39"/>
      <c r="F39" s="39"/>
      <c r="G39" s="39"/>
      <c r="H39" s="39"/>
    </row>
    <row r="40" spans="1:8" ht="15.75">
      <c r="A40" s="57" t="s">
        <v>60</v>
      </c>
      <c r="B40" s="58"/>
      <c r="C40" s="58"/>
      <c r="D40" s="59" t="s">
        <v>58</v>
      </c>
      <c r="E40" s="58"/>
      <c r="F40" s="58"/>
      <c r="G40" s="60"/>
      <c r="H40" s="61"/>
    </row>
    <row r="41" spans="1:8" ht="12.75">
      <c r="A41" s="62"/>
      <c r="B41" s="63"/>
      <c r="C41" s="63"/>
      <c r="D41" s="64" t="s">
        <v>59</v>
      </c>
      <c r="E41" s="63"/>
      <c r="F41" s="63"/>
      <c r="G41" s="174"/>
      <c r="H41" s="65"/>
    </row>
    <row r="42" spans="1:8" ht="6.75" customHeight="1">
      <c r="A42" s="62"/>
      <c r="B42" s="63"/>
      <c r="C42" s="63"/>
      <c r="D42" s="63"/>
      <c r="E42" s="63"/>
      <c r="F42" s="63"/>
      <c r="G42" s="63"/>
      <c r="H42" s="65"/>
    </row>
    <row r="43" spans="1:8" ht="12.75">
      <c r="A43" s="341" t="s">
        <v>119</v>
      </c>
      <c r="B43" s="342"/>
      <c r="C43" s="342"/>
      <c r="D43" s="342"/>
      <c r="E43" s="342"/>
      <c r="F43" s="342"/>
      <c r="G43" s="342"/>
      <c r="H43" s="343"/>
    </row>
    <row r="44" spans="1:8" ht="12.75">
      <c r="A44" s="344"/>
      <c r="B44" s="342"/>
      <c r="C44" s="342"/>
      <c r="D44" s="342"/>
      <c r="E44" s="342"/>
      <c r="F44" s="342"/>
      <c r="G44" s="342"/>
      <c r="H44" s="343"/>
    </row>
    <row r="45" spans="1:8" ht="12.75">
      <c r="A45" s="345"/>
      <c r="B45" s="346"/>
      <c r="C45" s="346"/>
      <c r="D45" s="346"/>
      <c r="E45" s="346"/>
      <c r="F45" s="346"/>
      <c r="G45" s="346"/>
      <c r="H45" s="347"/>
    </row>
  </sheetData>
  <sheetProtection password="CC3F" sheet="1"/>
  <mergeCells count="6">
    <mergeCell ref="A43:H45"/>
    <mergeCell ref="F9:H12"/>
    <mergeCell ref="A5:D5"/>
    <mergeCell ref="F5:G5"/>
    <mergeCell ref="G7:G8"/>
    <mergeCell ref="H7:H8"/>
  </mergeCells>
  <dataValidations count="1">
    <dataValidation allowBlank="1" showInputMessage="1" showErrorMessage="1" promptTitle="Bitte Beachten" prompt="Bei Angaben mit 60°C  WW-Verbrauch entsprechend auf 45°C hochrechnen.&#10;Bei Zirkulation höheren WW-Verbrauch ansetzen (Faktor 1,4 - 1,6)." sqref="E16"/>
  </dataValidations>
  <printOptions/>
  <pageMargins left="0.787401575" right="0.787401575" top="0.984251969" bottom="0.984251969" header="0.4921259845" footer="0.492125984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43"/>
  </sheetPr>
  <dimension ref="A1:AK69"/>
  <sheetViews>
    <sheetView zoomScalePageLayoutView="0" workbookViewId="0" topLeftCell="A1">
      <selection activeCell="C62" sqref="C62"/>
    </sheetView>
  </sheetViews>
  <sheetFormatPr defaultColWidth="11.421875" defaultRowHeight="12.75"/>
  <cols>
    <col min="1" max="1" width="47.28125" style="34" customWidth="1"/>
    <col min="2" max="2" width="20.7109375" style="114" customWidth="1"/>
    <col min="3" max="3" width="14.57421875" style="115" customWidth="1"/>
    <col min="4" max="4" width="19.8515625" style="114" customWidth="1"/>
    <col min="5" max="5" width="14.57421875" style="115" customWidth="1"/>
    <col min="6" max="6" width="20.00390625" style="114" customWidth="1"/>
    <col min="7" max="7" width="14.57421875" style="115" customWidth="1"/>
    <col min="8" max="8" width="21.140625" style="114" customWidth="1"/>
    <col min="9" max="9" width="14.57421875" style="115" customWidth="1"/>
    <col min="10" max="10" width="17.00390625" style="121" customWidth="1"/>
    <col min="11" max="11" width="8.421875" style="117" customWidth="1"/>
    <col min="12" max="12" width="17.00390625" style="121" customWidth="1"/>
    <col min="13" max="13" width="8.421875" style="117" customWidth="1"/>
    <col min="14" max="14" width="16.00390625" style="113" customWidth="1"/>
    <col min="15" max="15" width="9.57421875" style="101" customWidth="1"/>
    <col min="16" max="16" width="16.00390625" style="113" customWidth="1"/>
    <col min="17" max="17" width="9.57421875" style="101" customWidth="1"/>
    <col min="18" max="19" width="9.57421875" style="115" customWidth="1"/>
    <col min="20" max="20" width="14.57421875" style="114" customWidth="1"/>
    <col min="21" max="21" width="9.57421875" style="115" customWidth="1"/>
    <col min="22" max="22" width="18.00390625" style="114" customWidth="1"/>
    <col min="23" max="23" width="11.57421875" style="115" customWidth="1"/>
    <col min="24" max="24" width="18.00390625" style="114" customWidth="1"/>
    <col min="25" max="25" width="11.57421875" style="115" customWidth="1"/>
    <col min="26" max="26" width="21.00390625" style="114" customWidth="1"/>
    <col min="27" max="27" width="14.57421875" style="115" customWidth="1"/>
    <col min="28" max="28" width="21.00390625" style="114" customWidth="1"/>
    <col min="29" max="29" width="14.57421875" style="115" customWidth="1"/>
    <col min="34" max="34" width="24.7109375" style="114" customWidth="1"/>
    <col min="35" max="35" width="14.57421875" style="115" customWidth="1"/>
    <col min="36" max="36" width="23.28125" style="114" customWidth="1"/>
    <col min="37" max="37" width="14.57421875" style="115" customWidth="1"/>
    <col min="38" max="16384" width="11.421875" style="34" customWidth="1"/>
  </cols>
  <sheetData>
    <row r="1" spans="2:37" s="39" customFormat="1" ht="48.75" customHeight="1" thickBot="1">
      <c r="B1" s="369" t="s">
        <v>158</v>
      </c>
      <c r="C1" s="370"/>
      <c r="D1" s="369" t="s">
        <v>159</v>
      </c>
      <c r="E1" s="373"/>
      <c r="F1" s="371" t="s">
        <v>160</v>
      </c>
      <c r="G1" s="372"/>
      <c r="H1" s="371" t="s">
        <v>161</v>
      </c>
      <c r="I1" s="374"/>
      <c r="J1" s="359" t="s">
        <v>162</v>
      </c>
      <c r="K1" s="360"/>
      <c r="L1" s="357" t="s">
        <v>163</v>
      </c>
      <c r="M1" s="375"/>
      <c r="N1" s="363" t="s">
        <v>168</v>
      </c>
      <c r="O1" s="364"/>
      <c r="P1" s="363" t="s">
        <v>166</v>
      </c>
      <c r="Q1" s="364"/>
      <c r="R1" s="361" t="s">
        <v>167</v>
      </c>
      <c r="S1" s="362"/>
      <c r="T1" s="361" t="s">
        <v>165</v>
      </c>
      <c r="U1" s="362"/>
      <c r="V1" s="357" t="s">
        <v>169</v>
      </c>
      <c r="W1" s="358"/>
      <c r="X1" s="357" t="s">
        <v>164</v>
      </c>
      <c r="Y1" s="358"/>
      <c r="Z1" s="365" t="s">
        <v>180</v>
      </c>
      <c r="AA1" s="366"/>
      <c r="AB1" s="365" t="s">
        <v>181</v>
      </c>
      <c r="AC1" s="366"/>
      <c r="AH1" s="367" t="s">
        <v>118</v>
      </c>
      <c r="AI1" s="368"/>
      <c r="AJ1" s="367" t="s">
        <v>118</v>
      </c>
      <c r="AK1" s="368"/>
    </row>
    <row r="2" spans="1:37" ht="12.75">
      <c r="A2" s="79" t="s">
        <v>102</v>
      </c>
      <c r="B2" s="66"/>
      <c r="C2" s="68"/>
      <c r="D2" s="66"/>
      <c r="E2" s="69"/>
      <c r="F2" s="66"/>
      <c r="G2" s="69"/>
      <c r="H2" s="66"/>
      <c r="I2" s="69"/>
      <c r="J2" s="70"/>
      <c r="K2" s="67"/>
      <c r="L2" s="66"/>
      <c r="M2" s="337"/>
      <c r="N2" s="66"/>
      <c r="O2" s="69"/>
      <c r="P2" s="66"/>
      <c r="Q2" s="69"/>
      <c r="R2" s="66"/>
      <c r="S2" s="69"/>
      <c r="T2" s="66"/>
      <c r="U2" s="69"/>
      <c r="V2" s="66"/>
      <c r="W2" s="69"/>
      <c r="X2" s="66"/>
      <c r="Y2" s="69"/>
      <c r="Z2" s="66"/>
      <c r="AA2" s="69"/>
      <c r="AB2" s="66"/>
      <c r="AC2" s="69"/>
      <c r="AH2" s="66"/>
      <c r="AI2" s="69"/>
      <c r="AJ2" s="70"/>
      <c r="AK2" s="69"/>
    </row>
    <row r="3" spans="1:37" s="71" customFormat="1" ht="12.75">
      <c r="A3" s="1" t="s">
        <v>88</v>
      </c>
      <c r="B3" s="25">
        <f>'1. Ermittlung Energieverbrauch'!E35</f>
        <v>22</v>
      </c>
      <c r="C3" s="281" t="s">
        <v>41</v>
      </c>
      <c r="D3" s="25">
        <f>'1. Ermittlung Energieverbrauch'!E35</f>
        <v>22</v>
      </c>
      <c r="E3" s="273" t="s">
        <v>41</v>
      </c>
      <c r="F3" s="25">
        <f>'1. Ermittlung Energieverbrauch'!E35</f>
        <v>22</v>
      </c>
      <c r="G3" s="273" t="s">
        <v>41</v>
      </c>
      <c r="H3" s="25">
        <f>'1. Ermittlung Energieverbrauch'!E35</f>
        <v>22</v>
      </c>
      <c r="I3" s="273" t="s">
        <v>41</v>
      </c>
      <c r="J3" s="26">
        <v>275</v>
      </c>
      <c r="K3" s="281" t="s">
        <v>40</v>
      </c>
      <c r="L3" s="25">
        <v>275</v>
      </c>
      <c r="M3" s="273" t="s">
        <v>40</v>
      </c>
      <c r="N3" s="25">
        <v>0.753</v>
      </c>
      <c r="O3" s="273" t="s">
        <v>48</v>
      </c>
      <c r="P3" s="25">
        <v>0.7</v>
      </c>
      <c r="Q3" s="273" t="s">
        <v>48</v>
      </c>
      <c r="R3" s="25">
        <v>6.5</v>
      </c>
      <c r="S3" s="273" t="s">
        <v>41</v>
      </c>
      <c r="T3" s="25">
        <v>6</v>
      </c>
      <c r="U3" s="273" t="s">
        <v>41</v>
      </c>
      <c r="V3" s="25">
        <v>45</v>
      </c>
      <c r="W3" s="273" t="s">
        <v>76</v>
      </c>
      <c r="X3" s="25">
        <v>45</v>
      </c>
      <c r="Y3" s="273" t="s">
        <v>76</v>
      </c>
      <c r="Z3" s="25">
        <f>'1. Ermittlung Energieverbrauch'!E35</f>
        <v>22</v>
      </c>
      <c r="AA3" s="273" t="s">
        <v>41</v>
      </c>
      <c r="AB3" s="25">
        <f>'1. Ermittlung Energieverbrauch'!E35</f>
        <v>22</v>
      </c>
      <c r="AC3" s="273" t="s">
        <v>41</v>
      </c>
      <c r="AH3" s="25">
        <f>'1. Ermittlung Energieverbrauch'!E35</f>
        <v>22</v>
      </c>
      <c r="AI3" s="273" t="s">
        <v>41</v>
      </c>
      <c r="AJ3" s="26">
        <f>'1. Ermittlung Energieverbrauch'!E35</f>
        <v>22</v>
      </c>
      <c r="AK3" s="273" t="s">
        <v>41</v>
      </c>
    </row>
    <row r="4" spans="1:37" s="71" customFormat="1" ht="12.75">
      <c r="A4" s="1" t="s">
        <v>100</v>
      </c>
      <c r="B4" s="205">
        <f>'1. Ermittlung Energieverbrauch'!E33</f>
        <v>15</v>
      </c>
      <c r="C4" s="281" t="s">
        <v>41</v>
      </c>
      <c r="D4" s="205">
        <f>'1. Ermittlung Energieverbrauch'!E33</f>
        <v>15</v>
      </c>
      <c r="E4" s="273" t="s">
        <v>41</v>
      </c>
      <c r="F4" s="205">
        <f>'1. Ermittlung Energieverbrauch'!E33</f>
        <v>15</v>
      </c>
      <c r="G4" s="273" t="s">
        <v>41</v>
      </c>
      <c r="H4" s="205">
        <f>'1. Ermittlung Energieverbrauch'!E33</f>
        <v>15</v>
      </c>
      <c r="I4" s="273" t="s">
        <v>41</v>
      </c>
      <c r="J4" s="312"/>
      <c r="K4" s="281"/>
      <c r="L4" s="175"/>
      <c r="M4" s="273"/>
      <c r="N4" s="175"/>
      <c r="O4" s="273"/>
      <c r="P4" s="175"/>
      <c r="Q4" s="273"/>
      <c r="R4" s="175"/>
      <c r="S4" s="273"/>
      <c r="T4" s="175"/>
      <c r="U4" s="273"/>
      <c r="V4" s="175"/>
      <c r="W4" s="273"/>
      <c r="X4" s="175"/>
      <c r="Y4" s="273"/>
      <c r="Z4" s="205">
        <f>'1. Ermittlung Energieverbrauch'!E33</f>
        <v>15</v>
      </c>
      <c r="AA4" s="273" t="s">
        <v>41</v>
      </c>
      <c r="AB4" s="205">
        <f>'1. Ermittlung Energieverbrauch'!E33</f>
        <v>15</v>
      </c>
      <c r="AC4" s="273" t="s">
        <v>41</v>
      </c>
      <c r="AH4" s="205">
        <v>15</v>
      </c>
      <c r="AI4" s="273" t="s">
        <v>41</v>
      </c>
      <c r="AJ4" s="205">
        <v>15</v>
      </c>
      <c r="AK4" s="273" t="s">
        <v>41</v>
      </c>
    </row>
    <row r="5" spans="1:37" s="71" customFormat="1" ht="12.75">
      <c r="A5" s="1" t="s">
        <v>101</v>
      </c>
      <c r="B5" s="25">
        <f>'1. Ermittlung Energieverbrauch'!E32</f>
        <v>35</v>
      </c>
      <c r="C5" s="281" t="s">
        <v>5</v>
      </c>
      <c r="D5" s="25">
        <f>'1. Ermittlung Energieverbrauch'!E32</f>
        <v>35</v>
      </c>
      <c r="E5" s="273" t="s">
        <v>5</v>
      </c>
      <c r="F5" s="25">
        <f>'1. Ermittlung Energieverbrauch'!E32</f>
        <v>35</v>
      </c>
      <c r="G5" s="273" t="s">
        <v>5</v>
      </c>
      <c r="H5" s="25">
        <f>'1. Ermittlung Energieverbrauch'!E32</f>
        <v>35</v>
      </c>
      <c r="I5" s="273" t="s">
        <v>5</v>
      </c>
      <c r="J5" s="312"/>
      <c r="K5" s="281"/>
      <c r="L5" s="175"/>
      <c r="M5" s="273"/>
      <c r="N5" s="175"/>
      <c r="O5" s="273"/>
      <c r="P5" s="175"/>
      <c r="Q5" s="273"/>
      <c r="R5" s="175"/>
      <c r="S5" s="273"/>
      <c r="T5" s="175"/>
      <c r="U5" s="273"/>
      <c r="V5" s="175"/>
      <c r="W5" s="273"/>
      <c r="X5" s="175"/>
      <c r="Y5" s="273"/>
      <c r="Z5" s="25">
        <v>10</v>
      </c>
      <c r="AA5" s="273" t="s">
        <v>5</v>
      </c>
      <c r="AB5" s="25">
        <v>10</v>
      </c>
      <c r="AC5" s="273" t="s">
        <v>5</v>
      </c>
      <c r="AH5" s="25">
        <v>35</v>
      </c>
      <c r="AI5" s="273" t="s">
        <v>5</v>
      </c>
      <c r="AJ5" s="26">
        <v>35</v>
      </c>
      <c r="AK5" s="273" t="s">
        <v>5</v>
      </c>
    </row>
    <row r="6" spans="1:37" s="72" customFormat="1" ht="12.75">
      <c r="A6" s="248" t="s">
        <v>79</v>
      </c>
      <c r="B6" s="249">
        <f>B3*(100-B5)/100+B4*B5/100</f>
        <v>19.55</v>
      </c>
      <c r="C6" s="252" t="s">
        <v>41</v>
      </c>
      <c r="D6" s="249">
        <f>D3*(100-D5)/100+D4*D5/100</f>
        <v>19.55</v>
      </c>
      <c r="E6" s="250" t="s">
        <v>41</v>
      </c>
      <c r="F6" s="249">
        <f>F3*(100-F5)/100+F4*F5/100</f>
        <v>19.55</v>
      </c>
      <c r="G6" s="250" t="s">
        <v>41</v>
      </c>
      <c r="H6" s="249">
        <f>H3*(100-H5)/100+H4*H5/100</f>
        <v>19.55</v>
      </c>
      <c r="I6" s="250" t="s">
        <v>41</v>
      </c>
      <c r="J6" s="251">
        <f>J3/J20/1000*100</f>
        <v>5.612244897959183</v>
      </c>
      <c r="K6" s="252" t="s">
        <v>41</v>
      </c>
      <c r="L6" s="249">
        <f>L3/L20/1000*100</f>
        <v>5.612244897959183</v>
      </c>
      <c r="M6" s="250" t="s">
        <v>41</v>
      </c>
      <c r="N6" s="249">
        <f>N3/N20*100</f>
        <v>7.53</v>
      </c>
      <c r="O6" s="250" t="s">
        <v>41</v>
      </c>
      <c r="P6" s="249">
        <f>P3/P20*100</f>
        <v>6.999999999999999</v>
      </c>
      <c r="Q6" s="250" t="s">
        <v>41</v>
      </c>
      <c r="R6" s="249">
        <f>R3</f>
        <v>6.5</v>
      </c>
      <c r="S6" s="250" t="s">
        <v>41</v>
      </c>
      <c r="T6" s="249">
        <f>T3</f>
        <v>6</v>
      </c>
      <c r="U6" s="250" t="s">
        <v>41</v>
      </c>
      <c r="V6" s="249">
        <f>V3/V20/V21</f>
        <v>6.855889208830385</v>
      </c>
      <c r="W6" s="250" t="s">
        <v>41</v>
      </c>
      <c r="X6" s="249">
        <f>X3/X20/X21</f>
        <v>6.855889208830385</v>
      </c>
      <c r="Y6" s="250" t="s">
        <v>41</v>
      </c>
      <c r="Z6" s="249">
        <f>Z3*(100-Z5)/100+Z4*Z5/100</f>
        <v>21.3</v>
      </c>
      <c r="AA6" s="250" t="s">
        <v>41</v>
      </c>
      <c r="AB6" s="249">
        <f>AB3*(100-AB5)/100+AB4*AB5/100</f>
        <v>21.3</v>
      </c>
      <c r="AC6" s="250" t="s">
        <v>41</v>
      </c>
      <c r="AH6" s="249">
        <f>AH3*(100-AH5)/100+AH4*AH5/100</f>
        <v>19.55</v>
      </c>
      <c r="AI6" s="250" t="s">
        <v>41</v>
      </c>
      <c r="AJ6" s="251">
        <f>AJ3*(100-AJ5)/100+AJ4*AJ5/100</f>
        <v>19.55</v>
      </c>
      <c r="AK6" s="250" t="s">
        <v>41</v>
      </c>
    </row>
    <row r="7" spans="1:37" s="73" customFormat="1" ht="12.75">
      <c r="A7" s="2" t="s">
        <v>105</v>
      </c>
      <c r="B7" s="25">
        <v>0</v>
      </c>
      <c r="C7" s="307" t="s">
        <v>42</v>
      </c>
      <c r="D7" s="25">
        <v>0</v>
      </c>
      <c r="E7" s="274" t="s">
        <v>42</v>
      </c>
      <c r="F7" s="25">
        <v>0</v>
      </c>
      <c r="G7" s="274" t="s">
        <v>42</v>
      </c>
      <c r="H7" s="25">
        <v>0</v>
      </c>
      <c r="I7" s="274" t="s">
        <v>42</v>
      </c>
      <c r="J7" s="14">
        <v>0</v>
      </c>
      <c r="K7" s="282" t="s">
        <v>42</v>
      </c>
      <c r="L7" s="15">
        <v>0</v>
      </c>
      <c r="M7" s="330" t="s">
        <v>42</v>
      </c>
      <c r="N7" s="15">
        <v>0</v>
      </c>
      <c r="O7" s="330" t="s">
        <v>42</v>
      </c>
      <c r="P7" s="15">
        <v>0</v>
      </c>
      <c r="Q7" s="330" t="s">
        <v>42</v>
      </c>
      <c r="R7" s="25">
        <v>33.82</v>
      </c>
      <c r="S7" s="274" t="s">
        <v>42</v>
      </c>
      <c r="T7" s="25">
        <v>33.82</v>
      </c>
      <c r="U7" s="274" t="s">
        <v>42</v>
      </c>
      <c r="V7" s="25">
        <v>12</v>
      </c>
      <c r="W7" s="274" t="s">
        <v>42</v>
      </c>
      <c r="X7" s="25">
        <v>12</v>
      </c>
      <c r="Y7" s="274" t="s">
        <v>42</v>
      </c>
      <c r="Z7" s="25">
        <v>20</v>
      </c>
      <c r="AA7" s="274" t="s">
        <v>42</v>
      </c>
      <c r="AB7" s="25">
        <v>20</v>
      </c>
      <c r="AC7" s="274" t="s">
        <v>42</v>
      </c>
      <c r="AH7" s="25">
        <v>10</v>
      </c>
      <c r="AI7" s="274" t="s">
        <v>42</v>
      </c>
      <c r="AJ7" s="26">
        <v>10</v>
      </c>
      <c r="AK7" s="274" t="s">
        <v>42</v>
      </c>
    </row>
    <row r="8" spans="1:37" ht="12.75">
      <c r="A8" s="3" t="s">
        <v>21</v>
      </c>
      <c r="B8" s="176"/>
      <c r="C8" s="308"/>
      <c r="D8" s="176"/>
      <c r="E8" s="275"/>
      <c r="F8" s="176"/>
      <c r="G8" s="275"/>
      <c r="H8" s="176"/>
      <c r="I8" s="275"/>
      <c r="J8" s="26">
        <v>80</v>
      </c>
      <c r="K8" s="283" t="s">
        <v>5</v>
      </c>
      <c r="L8" s="25">
        <v>85</v>
      </c>
      <c r="M8" s="327" t="s">
        <v>5</v>
      </c>
      <c r="N8" s="25">
        <v>82.5</v>
      </c>
      <c r="O8" s="275" t="s">
        <v>5</v>
      </c>
      <c r="P8" s="25">
        <v>87.5</v>
      </c>
      <c r="Q8" s="275" t="s">
        <v>5</v>
      </c>
      <c r="R8" s="25">
        <v>92</v>
      </c>
      <c r="S8" s="275" t="s">
        <v>5</v>
      </c>
      <c r="T8" s="25">
        <v>97</v>
      </c>
      <c r="U8" s="275" t="s">
        <v>5</v>
      </c>
      <c r="V8" s="25">
        <v>97</v>
      </c>
      <c r="W8" s="275" t="s">
        <v>5</v>
      </c>
      <c r="X8" s="25">
        <v>97</v>
      </c>
      <c r="Y8" s="275" t="s">
        <v>5</v>
      </c>
      <c r="Z8" s="25">
        <v>95</v>
      </c>
      <c r="AA8" s="275" t="s">
        <v>5</v>
      </c>
      <c r="AB8" s="25">
        <v>95</v>
      </c>
      <c r="AC8" s="275" t="s">
        <v>5</v>
      </c>
      <c r="AH8" s="176"/>
      <c r="AI8" s="275"/>
      <c r="AJ8" s="176"/>
      <c r="AK8" s="275"/>
    </row>
    <row r="9" spans="1:37" ht="12.75">
      <c r="A9" s="3" t="s">
        <v>106</v>
      </c>
      <c r="B9" s="176"/>
      <c r="C9" s="308"/>
      <c r="D9" s="176"/>
      <c r="E9" s="275"/>
      <c r="F9" s="176"/>
      <c r="G9" s="275"/>
      <c r="H9" s="176"/>
      <c r="I9" s="275"/>
      <c r="J9" s="26">
        <v>900</v>
      </c>
      <c r="K9" s="283" t="s">
        <v>3</v>
      </c>
      <c r="L9" s="25">
        <v>600</v>
      </c>
      <c r="M9" s="327" t="s">
        <v>3</v>
      </c>
      <c r="N9" s="25">
        <v>200</v>
      </c>
      <c r="O9" s="327" t="s">
        <v>3</v>
      </c>
      <c r="P9" s="25">
        <v>200</v>
      </c>
      <c r="Q9" s="327" t="s">
        <v>3</v>
      </c>
      <c r="R9" s="25">
        <v>200</v>
      </c>
      <c r="S9" s="327" t="s">
        <v>3</v>
      </c>
      <c r="T9" s="25">
        <v>200</v>
      </c>
      <c r="U9" s="327" t="s">
        <v>3</v>
      </c>
      <c r="V9" s="25">
        <v>200</v>
      </c>
      <c r="W9" s="327" t="s">
        <v>3</v>
      </c>
      <c r="X9" s="25">
        <v>200</v>
      </c>
      <c r="Y9" s="327" t="s">
        <v>3</v>
      </c>
      <c r="Z9" s="167"/>
      <c r="AA9" s="275"/>
      <c r="AB9" s="167"/>
      <c r="AC9" s="275"/>
      <c r="AH9" s="176"/>
      <c r="AI9" s="275"/>
      <c r="AJ9" s="176"/>
      <c r="AK9" s="275"/>
    </row>
    <row r="10" spans="1:37" s="75" customFormat="1" ht="15" customHeight="1">
      <c r="A10" s="4" t="s">
        <v>39</v>
      </c>
      <c r="B10" s="30">
        <v>3.75</v>
      </c>
      <c r="C10" s="309" t="s">
        <v>91</v>
      </c>
      <c r="D10" s="30">
        <v>3.75</v>
      </c>
      <c r="E10" s="276" t="s">
        <v>91</v>
      </c>
      <c r="F10" s="30">
        <v>4.9</v>
      </c>
      <c r="G10" s="276" t="s">
        <v>91</v>
      </c>
      <c r="H10" s="30">
        <v>4.9</v>
      </c>
      <c r="I10" s="276" t="s">
        <v>91</v>
      </c>
      <c r="J10" s="313"/>
      <c r="K10" s="284"/>
      <c r="L10" s="17"/>
      <c r="M10" s="331"/>
      <c r="N10" s="17"/>
      <c r="O10" s="331"/>
      <c r="P10" s="17"/>
      <c r="Q10" s="331"/>
      <c r="R10" s="74"/>
      <c r="S10" s="276"/>
      <c r="T10" s="74"/>
      <c r="U10" s="276"/>
      <c r="V10" s="74"/>
      <c r="W10" s="276"/>
      <c r="X10" s="74"/>
      <c r="Y10" s="276"/>
      <c r="Z10" s="74"/>
      <c r="AA10" s="276"/>
      <c r="AB10" s="74"/>
      <c r="AC10" s="276"/>
      <c r="AH10" s="30">
        <v>3.5</v>
      </c>
      <c r="AI10" s="276" t="s">
        <v>91</v>
      </c>
      <c r="AJ10" s="29">
        <v>4.5</v>
      </c>
      <c r="AK10" s="276" t="s">
        <v>91</v>
      </c>
    </row>
    <row r="11" spans="1:37" s="76" customFormat="1" ht="12.75">
      <c r="A11" s="5" t="s">
        <v>80</v>
      </c>
      <c r="B11" s="27">
        <v>2</v>
      </c>
      <c r="C11" s="285" t="s">
        <v>43</v>
      </c>
      <c r="D11" s="27">
        <v>2</v>
      </c>
      <c r="E11" s="277" t="s">
        <v>43</v>
      </c>
      <c r="F11" s="27">
        <v>2</v>
      </c>
      <c r="G11" s="277" t="s">
        <v>43</v>
      </c>
      <c r="H11" s="27">
        <v>2</v>
      </c>
      <c r="I11" s="277" t="s">
        <v>43</v>
      </c>
      <c r="J11" s="26">
        <v>2</v>
      </c>
      <c r="K11" s="285" t="s">
        <v>43</v>
      </c>
      <c r="L11" s="25">
        <v>2</v>
      </c>
      <c r="M11" s="277" t="s">
        <v>43</v>
      </c>
      <c r="N11" s="27">
        <v>3.5</v>
      </c>
      <c r="O11" s="277" t="s">
        <v>43</v>
      </c>
      <c r="P11" s="27">
        <v>3.5</v>
      </c>
      <c r="Q11" s="277" t="s">
        <v>43</v>
      </c>
      <c r="R11" s="27">
        <v>3.5</v>
      </c>
      <c r="S11" s="277" t="s">
        <v>43</v>
      </c>
      <c r="T11" s="27">
        <v>3.5</v>
      </c>
      <c r="U11" s="277" t="s">
        <v>43</v>
      </c>
      <c r="V11" s="27">
        <v>3.5</v>
      </c>
      <c r="W11" s="277" t="s">
        <v>43</v>
      </c>
      <c r="X11" s="27">
        <v>3.5</v>
      </c>
      <c r="Y11" s="277" t="s">
        <v>43</v>
      </c>
      <c r="Z11" s="27">
        <v>2</v>
      </c>
      <c r="AA11" s="277" t="s">
        <v>43</v>
      </c>
      <c r="AB11" s="27">
        <v>2</v>
      </c>
      <c r="AC11" s="277" t="s">
        <v>43</v>
      </c>
      <c r="AH11" s="27">
        <v>2</v>
      </c>
      <c r="AI11" s="277" t="s">
        <v>43</v>
      </c>
      <c r="AJ11" s="28">
        <v>2</v>
      </c>
      <c r="AK11" s="277" t="s">
        <v>43</v>
      </c>
    </row>
    <row r="12" spans="1:37" s="77" customFormat="1" ht="12.75">
      <c r="A12" s="241" t="s">
        <v>170</v>
      </c>
      <c r="B12" s="242">
        <f>'1. Ermittlung Energieverbrauch'!G23/B10</f>
        <v>8840.038115555557</v>
      </c>
      <c r="C12" s="92" t="s">
        <v>171</v>
      </c>
      <c r="D12" s="242">
        <f>'1. Ermittlung Energieverbrauch'!$G$29/D10</f>
        <v>7580.771982222223</v>
      </c>
      <c r="E12" s="92" t="s">
        <v>171</v>
      </c>
      <c r="F12" s="242">
        <f>'1. Ermittlung Energieverbrauch'!G23/F10</f>
        <v>6765.335292517007</v>
      </c>
      <c r="G12" s="92" t="s">
        <v>171</v>
      </c>
      <c r="H12" s="242">
        <f>'1. Ermittlung Energieverbrauch'!$G$29/H10</f>
        <v>5801.611210884354</v>
      </c>
      <c r="I12" s="93" t="s">
        <v>171</v>
      </c>
      <c r="J12" s="244">
        <f>'1. Ermittlung Energieverbrauch'!G23*100/J8</f>
        <v>41437.67866666667</v>
      </c>
      <c r="K12" s="92" t="s">
        <v>3</v>
      </c>
      <c r="L12" s="242">
        <f>'1. Ermittlung Energieverbrauch'!G29*100/L8</f>
        <v>33444.582274509805</v>
      </c>
      <c r="M12" s="93" t="s">
        <v>3</v>
      </c>
      <c r="N12" s="242">
        <f>'1. Ermittlung Energieverbrauch'!G23*100/N8</f>
        <v>40181.991434343436</v>
      </c>
      <c r="O12" s="93" t="s">
        <v>3</v>
      </c>
      <c r="P12" s="242">
        <f>'1. Ermittlung Energieverbrauch'!G29*100/P8</f>
        <v>32489.022780952386</v>
      </c>
      <c r="Q12" s="93" t="s">
        <v>3</v>
      </c>
      <c r="R12" s="242">
        <f>'1. Ermittlung Energieverbrauch'!G23*100/R8</f>
        <v>36032.76405797101</v>
      </c>
      <c r="S12" s="93" t="s">
        <v>3</v>
      </c>
      <c r="T12" s="242">
        <f>'1. Ermittlung Energieverbrauch'!$G$29*100/T8</f>
        <v>29307.10817869416</v>
      </c>
      <c r="U12" s="93" t="s">
        <v>3</v>
      </c>
      <c r="V12" s="242">
        <f>'1. Ermittlung Energieverbrauch'!G23*100/V8</f>
        <v>34175.40508591066</v>
      </c>
      <c r="W12" s="93" t="s">
        <v>3</v>
      </c>
      <c r="X12" s="242">
        <f>'1. Ermittlung Energieverbrauch'!$G$29*100/X8</f>
        <v>29307.10817869416</v>
      </c>
      <c r="Y12" s="93" t="s">
        <v>3</v>
      </c>
      <c r="Z12" s="242">
        <f>'1. Ermittlung Energieverbrauch'!G23</f>
        <v>33150.142933333336</v>
      </c>
      <c r="AA12" s="93" t="s">
        <v>3</v>
      </c>
      <c r="AB12" s="242">
        <f>'1. Ermittlung Energieverbrauch'!G29</f>
        <v>28427.894933333337</v>
      </c>
      <c r="AC12" s="93" t="s">
        <v>3</v>
      </c>
      <c r="AH12" s="242">
        <f>'1. Ermittlung Energieverbrauch'!$G$29/AH10</f>
        <v>8122.255695238096</v>
      </c>
      <c r="AI12" s="93" t="s">
        <v>3</v>
      </c>
      <c r="AJ12" s="242">
        <f>'1. Ermittlung Energieverbrauch'!$G$29/AJ10</f>
        <v>6317.309985185186</v>
      </c>
      <c r="AK12" s="93" t="s">
        <v>3</v>
      </c>
    </row>
    <row r="13" spans="1:37" s="78" customFormat="1" ht="12.75">
      <c r="A13" s="243" t="s">
        <v>88</v>
      </c>
      <c r="B13" s="242">
        <f>B12*B6/100</f>
        <v>1728.2274515911113</v>
      </c>
      <c r="C13" s="92" t="s">
        <v>44</v>
      </c>
      <c r="D13" s="242">
        <f>D12*D6/100</f>
        <v>1482.0409225244448</v>
      </c>
      <c r="E13" s="93" t="s">
        <v>44</v>
      </c>
      <c r="F13" s="242">
        <f>F12*F6/100</f>
        <v>1322.6230496870749</v>
      </c>
      <c r="G13" s="93" t="s">
        <v>44</v>
      </c>
      <c r="H13" s="242">
        <f>H12*H6/100</f>
        <v>1134.2149917278912</v>
      </c>
      <c r="I13" s="93" t="s">
        <v>44</v>
      </c>
      <c r="J13" s="244">
        <f>J12*J6/100</f>
        <v>2325.584006802721</v>
      </c>
      <c r="K13" s="92" t="s">
        <v>44</v>
      </c>
      <c r="L13" s="242">
        <f>L12*L6/100</f>
        <v>1876.9918623449378</v>
      </c>
      <c r="M13" s="93" t="s">
        <v>44</v>
      </c>
      <c r="N13" s="242">
        <f>N12*N6/100</f>
        <v>3025.703955006061</v>
      </c>
      <c r="O13" s="93" t="s">
        <v>44</v>
      </c>
      <c r="P13" s="242">
        <f>P12*P6/100</f>
        <v>2274.2315946666668</v>
      </c>
      <c r="Q13" s="93" t="s">
        <v>44</v>
      </c>
      <c r="R13" s="242">
        <f>R12*R6/100</f>
        <v>2342.1296637681157</v>
      </c>
      <c r="S13" s="93" t="s">
        <v>44</v>
      </c>
      <c r="T13" s="242">
        <f>T12*T6/100</f>
        <v>1758.4264907216495</v>
      </c>
      <c r="U13" s="93" t="s">
        <v>44</v>
      </c>
      <c r="V13" s="242">
        <f>V12*V6/100</f>
        <v>2343.0279093590198</v>
      </c>
      <c r="W13" s="93" t="s">
        <v>44</v>
      </c>
      <c r="X13" s="242">
        <f>X12*X6/100</f>
        <v>2009.2628670433403</v>
      </c>
      <c r="Y13" s="93" t="s">
        <v>44</v>
      </c>
      <c r="Z13" s="242">
        <f>Z12*Z6/100</f>
        <v>7060.9804448</v>
      </c>
      <c r="AA13" s="93" t="s">
        <v>44</v>
      </c>
      <c r="AB13" s="242">
        <f>AB12*AB6/100</f>
        <v>6055.1416208</v>
      </c>
      <c r="AC13" s="93" t="s">
        <v>44</v>
      </c>
      <c r="AH13" s="242">
        <f>AH12*AH6/100</f>
        <v>1587.9009884190477</v>
      </c>
      <c r="AI13" s="93" t="s">
        <v>44</v>
      </c>
      <c r="AJ13" s="244">
        <f>AJ12*AJ6/100</f>
        <v>1235.0341021037038</v>
      </c>
      <c r="AK13" s="93" t="s">
        <v>44</v>
      </c>
    </row>
    <row r="14" spans="1:37" s="78" customFormat="1" ht="12.75">
      <c r="A14" s="243" t="s">
        <v>89</v>
      </c>
      <c r="B14" s="242">
        <f>B13+B7*12</f>
        <v>1728.2274515911113</v>
      </c>
      <c r="C14" s="92" t="s">
        <v>44</v>
      </c>
      <c r="D14" s="242">
        <f>D13+D7*12</f>
        <v>1482.0409225244448</v>
      </c>
      <c r="E14" s="93" t="s">
        <v>44</v>
      </c>
      <c r="F14" s="242">
        <f>F13+F7*12</f>
        <v>1322.6230496870749</v>
      </c>
      <c r="G14" s="93" t="s">
        <v>44</v>
      </c>
      <c r="H14" s="242">
        <f>H13+H7*12</f>
        <v>1134.2149917278912</v>
      </c>
      <c r="I14" s="93" t="s">
        <v>44</v>
      </c>
      <c r="J14" s="244">
        <f>J13+J7*12</f>
        <v>2325.584006802721</v>
      </c>
      <c r="K14" s="92" t="s">
        <v>44</v>
      </c>
      <c r="L14" s="242">
        <f>L13+L7*12</f>
        <v>1876.9918623449378</v>
      </c>
      <c r="M14" s="93" t="s">
        <v>44</v>
      </c>
      <c r="N14" s="242">
        <f>N13+N7*12</f>
        <v>3025.703955006061</v>
      </c>
      <c r="O14" s="93" t="s">
        <v>44</v>
      </c>
      <c r="P14" s="242">
        <f>P13+P7*12</f>
        <v>2274.2315946666668</v>
      </c>
      <c r="Q14" s="93" t="s">
        <v>44</v>
      </c>
      <c r="R14" s="242">
        <f>R13+R7*12</f>
        <v>2747.969663768116</v>
      </c>
      <c r="S14" s="93" t="s">
        <v>44</v>
      </c>
      <c r="T14" s="242">
        <f>T13+T7*12</f>
        <v>2164.2664907216495</v>
      </c>
      <c r="U14" s="93" t="s">
        <v>44</v>
      </c>
      <c r="V14" s="242">
        <f>V13+V7*12</f>
        <v>2487.0279093590198</v>
      </c>
      <c r="W14" s="93" t="s">
        <v>44</v>
      </c>
      <c r="X14" s="242">
        <f>X13+X7*12</f>
        <v>2153.2628670433405</v>
      </c>
      <c r="Y14" s="93" t="s">
        <v>44</v>
      </c>
      <c r="Z14" s="242">
        <f>Z13+Z7*12</f>
        <v>7300.9804448</v>
      </c>
      <c r="AA14" s="93" t="s">
        <v>44</v>
      </c>
      <c r="AB14" s="242">
        <f>AB13+AB7*12</f>
        <v>6295.1416208</v>
      </c>
      <c r="AC14" s="93" t="s">
        <v>44</v>
      </c>
      <c r="AH14" s="242">
        <f>AH13+AH7*12</f>
        <v>1707.9009884190477</v>
      </c>
      <c r="AI14" s="93" t="s">
        <v>44</v>
      </c>
      <c r="AJ14" s="244">
        <f>AJ13+AJ7*12</f>
        <v>1355.0341021037038</v>
      </c>
      <c r="AK14" s="93" t="s">
        <v>44</v>
      </c>
    </row>
    <row r="15" spans="1:37" s="78" customFormat="1" ht="13.5" thickBot="1">
      <c r="A15" s="245" t="s">
        <v>90</v>
      </c>
      <c r="B15" s="246">
        <f>B13*POWER(B11/100+1,20)</f>
        <v>2568.055081350119</v>
      </c>
      <c r="C15" s="104" t="s">
        <v>44</v>
      </c>
      <c r="D15" s="246">
        <f>D13*POWER(D11/100+1,20)</f>
        <v>2202.2348495585566</v>
      </c>
      <c r="E15" s="105" t="s">
        <v>44</v>
      </c>
      <c r="F15" s="246">
        <f>F13*POWER(F11/100+1,20)</f>
        <v>1965.3482765434583</v>
      </c>
      <c r="G15" s="105" t="s">
        <v>44</v>
      </c>
      <c r="H15" s="246">
        <f>H13*POWER(H11/100+1,20)</f>
        <v>1685.3838134376704</v>
      </c>
      <c r="I15" s="105" t="s">
        <v>44</v>
      </c>
      <c r="J15" s="247">
        <f>J13*POWER(J11/100+1,20)</f>
        <v>3455.6954990374106</v>
      </c>
      <c r="K15" s="104" t="s">
        <v>44</v>
      </c>
      <c r="L15" s="246">
        <f>L13*POWER(L11/100+1,20)</f>
        <v>2789.111170124022</v>
      </c>
      <c r="M15" s="105" t="s">
        <v>44</v>
      </c>
      <c r="N15" s="246">
        <f>N13*POWER(N11/100+1,20)</f>
        <v>6020.512033815615</v>
      </c>
      <c r="O15" s="105" t="s">
        <v>44</v>
      </c>
      <c r="P15" s="246">
        <f>P13*POWER(P11/100+1,20)</f>
        <v>4525.240700009898</v>
      </c>
      <c r="Q15" s="105" t="s">
        <v>44</v>
      </c>
      <c r="R15" s="246">
        <f>R13*POWER(R11/100+1,20)</f>
        <v>4660.343521758796</v>
      </c>
      <c r="S15" s="105" t="s">
        <v>44</v>
      </c>
      <c r="T15" s="246">
        <f>T13*POWER(T11/100+1,20)</f>
        <v>3498.8974484612613</v>
      </c>
      <c r="U15" s="105" t="s">
        <v>44</v>
      </c>
      <c r="V15" s="246">
        <f>V13*POWER(V11/100+1,20)</f>
        <v>4662.130840832234</v>
      </c>
      <c r="W15" s="105" t="s">
        <v>44</v>
      </c>
      <c r="X15" s="246">
        <f>X13*POWER(X11/100+1,20)</f>
        <v>3998.008876618289</v>
      </c>
      <c r="Y15" s="105" t="s">
        <v>44</v>
      </c>
      <c r="Z15" s="246">
        <f>Z13*POWER(Z11/100+1,20)</f>
        <v>10492.245505004643</v>
      </c>
      <c r="AA15" s="105" t="s">
        <v>44</v>
      </c>
      <c r="AB15" s="246">
        <f>AB13*POWER(AB11/100+1,20)</f>
        <v>8997.621923707911</v>
      </c>
      <c r="AC15" s="105" t="s">
        <v>44</v>
      </c>
      <c r="AH15" s="246">
        <f>AH13*POWER(AH11/100+1,20)</f>
        <v>2359.5373388127387</v>
      </c>
      <c r="AI15" s="105" t="s">
        <v>44</v>
      </c>
      <c r="AJ15" s="247">
        <f>AJ13*POWER(AJ11/100+1,20)</f>
        <v>1835.1957079654635</v>
      </c>
      <c r="AK15" s="105" t="s">
        <v>44</v>
      </c>
    </row>
    <row r="16" spans="1:37" ht="12.75">
      <c r="A16" s="79" t="s">
        <v>103</v>
      </c>
      <c r="B16" s="209" t="s">
        <v>107</v>
      </c>
      <c r="C16" s="80"/>
      <c r="D16" s="209" t="s">
        <v>107</v>
      </c>
      <c r="E16" s="82"/>
      <c r="F16" s="209" t="s">
        <v>107</v>
      </c>
      <c r="G16" s="82"/>
      <c r="H16" s="209" t="s">
        <v>107</v>
      </c>
      <c r="I16" s="82"/>
      <c r="J16" s="210" t="s">
        <v>104</v>
      </c>
      <c r="K16" s="80"/>
      <c r="L16" s="209" t="s">
        <v>104</v>
      </c>
      <c r="M16" s="82"/>
      <c r="N16" s="81" t="s">
        <v>1</v>
      </c>
      <c r="O16" s="82"/>
      <c r="P16" s="81" t="s">
        <v>1</v>
      </c>
      <c r="Q16" s="82"/>
      <c r="R16" s="81" t="s">
        <v>0</v>
      </c>
      <c r="S16" s="82"/>
      <c r="T16" s="81" t="s">
        <v>0</v>
      </c>
      <c r="U16" s="82"/>
      <c r="V16" s="81" t="s">
        <v>0</v>
      </c>
      <c r="W16" s="82"/>
      <c r="X16" s="81" t="s">
        <v>0</v>
      </c>
      <c r="Y16" s="82"/>
      <c r="Z16" s="209" t="s">
        <v>107</v>
      </c>
      <c r="AA16" s="82"/>
      <c r="AB16" s="209" t="s">
        <v>107</v>
      </c>
      <c r="AC16" s="82"/>
      <c r="AH16" s="209" t="s">
        <v>107</v>
      </c>
      <c r="AI16" s="82"/>
      <c r="AJ16" s="209" t="s">
        <v>107</v>
      </c>
      <c r="AK16" s="82"/>
    </row>
    <row r="17" spans="1:37" s="94" customFormat="1" ht="12.75">
      <c r="A17" s="91" t="s">
        <v>9</v>
      </c>
      <c r="B17" s="213">
        <v>470</v>
      </c>
      <c r="C17" s="92" t="s">
        <v>46</v>
      </c>
      <c r="D17" s="213">
        <v>470</v>
      </c>
      <c r="E17" s="93" t="s">
        <v>46</v>
      </c>
      <c r="F17" s="213">
        <v>470</v>
      </c>
      <c r="G17" s="93" t="s">
        <v>46</v>
      </c>
      <c r="H17" s="213">
        <v>470</v>
      </c>
      <c r="I17" s="93" t="s">
        <v>46</v>
      </c>
      <c r="J17" s="166">
        <v>60</v>
      </c>
      <c r="K17" s="92" t="s">
        <v>46</v>
      </c>
      <c r="L17" s="165">
        <v>60</v>
      </c>
      <c r="M17" s="93" t="s">
        <v>46</v>
      </c>
      <c r="N17" s="165">
        <v>290</v>
      </c>
      <c r="O17" s="93" t="s">
        <v>46</v>
      </c>
      <c r="P17" s="165">
        <v>290</v>
      </c>
      <c r="Q17" s="93" t="s">
        <v>46</v>
      </c>
      <c r="R17" s="165">
        <v>260</v>
      </c>
      <c r="S17" s="93" t="s">
        <v>46</v>
      </c>
      <c r="T17" s="165">
        <v>260</v>
      </c>
      <c r="U17" s="93" t="s">
        <v>46</v>
      </c>
      <c r="V17" s="165">
        <v>260</v>
      </c>
      <c r="W17" s="93" t="s">
        <v>46</v>
      </c>
      <c r="X17" s="165">
        <v>260</v>
      </c>
      <c r="Y17" s="93" t="s">
        <v>46</v>
      </c>
      <c r="Z17" s="213">
        <v>470</v>
      </c>
      <c r="AA17" s="93" t="s">
        <v>46</v>
      </c>
      <c r="AB17" s="213">
        <v>470</v>
      </c>
      <c r="AC17" s="93" t="s">
        <v>46</v>
      </c>
      <c r="AH17" s="213">
        <v>470</v>
      </c>
      <c r="AI17" s="93" t="s">
        <v>46</v>
      </c>
      <c r="AJ17" s="213">
        <v>470</v>
      </c>
      <c r="AK17" s="93" t="s">
        <v>46</v>
      </c>
    </row>
    <row r="18" spans="1:37" s="94" customFormat="1" ht="12.75">
      <c r="A18" s="91"/>
      <c r="B18" s="211" t="s">
        <v>108</v>
      </c>
      <c r="C18" s="123"/>
      <c r="D18" s="211" t="s">
        <v>108</v>
      </c>
      <c r="E18" s="212"/>
      <c r="F18" s="211" t="s">
        <v>108</v>
      </c>
      <c r="G18" s="212"/>
      <c r="H18" s="211" t="s">
        <v>108</v>
      </c>
      <c r="I18" s="212"/>
      <c r="J18" s="166"/>
      <c r="K18" s="92"/>
      <c r="L18" s="165"/>
      <c r="M18" s="93"/>
      <c r="N18" s="165"/>
      <c r="O18" s="93"/>
      <c r="P18" s="165"/>
      <c r="Q18" s="93"/>
      <c r="R18" s="165"/>
      <c r="S18" s="93"/>
      <c r="T18" s="165"/>
      <c r="U18" s="93"/>
      <c r="V18" s="165"/>
      <c r="W18" s="93"/>
      <c r="X18" s="165"/>
      <c r="Y18" s="93"/>
      <c r="Z18" s="211" t="s">
        <v>108</v>
      </c>
      <c r="AA18" s="212"/>
      <c r="AB18" s="211" t="s">
        <v>108</v>
      </c>
      <c r="AC18" s="212"/>
      <c r="AH18" s="211" t="s">
        <v>108</v>
      </c>
      <c r="AI18" s="212"/>
      <c r="AJ18" s="211" t="s">
        <v>108</v>
      </c>
      <c r="AK18" s="212"/>
    </row>
    <row r="19" spans="1:37" s="94" customFormat="1" ht="12.75">
      <c r="A19" s="91" t="s">
        <v>9</v>
      </c>
      <c r="B19" s="213">
        <v>50</v>
      </c>
      <c r="C19" s="92" t="s">
        <v>46</v>
      </c>
      <c r="D19" s="213">
        <v>50</v>
      </c>
      <c r="E19" s="93" t="s">
        <v>46</v>
      </c>
      <c r="F19" s="213">
        <v>50</v>
      </c>
      <c r="G19" s="93" t="s">
        <v>46</v>
      </c>
      <c r="H19" s="213">
        <v>50</v>
      </c>
      <c r="I19" s="93" t="s">
        <v>46</v>
      </c>
      <c r="J19" s="166"/>
      <c r="K19" s="92"/>
      <c r="L19" s="165"/>
      <c r="M19" s="93"/>
      <c r="N19" s="165"/>
      <c r="O19" s="93"/>
      <c r="P19" s="165"/>
      <c r="Q19" s="93"/>
      <c r="R19" s="165"/>
      <c r="S19" s="93"/>
      <c r="T19" s="165"/>
      <c r="U19" s="93"/>
      <c r="V19" s="165"/>
      <c r="W19" s="93"/>
      <c r="X19" s="165"/>
      <c r="Y19" s="93"/>
      <c r="Z19" s="213">
        <v>50</v>
      </c>
      <c r="AA19" s="93" t="s">
        <v>46</v>
      </c>
      <c r="AB19" s="213">
        <v>50</v>
      </c>
      <c r="AC19" s="93" t="s">
        <v>46</v>
      </c>
      <c r="AH19" s="213">
        <v>50</v>
      </c>
      <c r="AI19" s="93" t="s">
        <v>46</v>
      </c>
      <c r="AJ19" s="213">
        <v>50</v>
      </c>
      <c r="AK19" s="93" t="s">
        <v>46</v>
      </c>
    </row>
    <row r="20" spans="1:37" ht="12.75">
      <c r="A20" s="83" t="s">
        <v>36</v>
      </c>
      <c r="B20" s="86"/>
      <c r="C20" s="84"/>
      <c r="D20" s="86"/>
      <c r="E20" s="85"/>
      <c r="F20" s="86"/>
      <c r="G20" s="85"/>
      <c r="H20" s="86"/>
      <c r="I20" s="85"/>
      <c r="J20" s="314">
        <v>4.9</v>
      </c>
      <c r="K20" s="84" t="s">
        <v>51</v>
      </c>
      <c r="L20" s="16">
        <v>4.9</v>
      </c>
      <c r="M20" s="85" t="s">
        <v>51</v>
      </c>
      <c r="N20" s="16">
        <v>10</v>
      </c>
      <c r="O20" s="85" t="s">
        <v>49</v>
      </c>
      <c r="P20" s="16">
        <v>10</v>
      </c>
      <c r="Q20" s="85" t="s">
        <v>49</v>
      </c>
      <c r="R20" s="16">
        <v>11</v>
      </c>
      <c r="S20" s="85" t="s">
        <v>50</v>
      </c>
      <c r="T20" s="16">
        <v>11</v>
      </c>
      <c r="U20" s="85" t="s">
        <v>50</v>
      </c>
      <c r="V20" s="16">
        <v>12.87</v>
      </c>
      <c r="W20" s="85" t="s">
        <v>51</v>
      </c>
      <c r="X20" s="16">
        <v>12.87</v>
      </c>
      <c r="Y20" s="85" t="s">
        <v>51</v>
      </c>
      <c r="Z20" s="86"/>
      <c r="AA20" s="85"/>
      <c r="AB20" s="86"/>
      <c r="AC20" s="85"/>
      <c r="AH20" s="86"/>
      <c r="AI20" s="85"/>
      <c r="AJ20" s="86"/>
      <c r="AK20" s="85"/>
    </row>
    <row r="21" spans="1:37" ht="13.5" thickBot="1">
      <c r="A21" s="83" t="s">
        <v>32</v>
      </c>
      <c r="B21" s="214"/>
      <c r="C21" s="310"/>
      <c r="D21" s="214"/>
      <c r="E21" s="215"/>
      <c r="F21" s="214"/>
      <c r="G21" s="215"/>
      <c r="H21" s="214"/>
      <c r="I21" s="215"/>
      <c r="J21" s="314">
        <v>650</v>
      </c>
      <c r="K21" s="87" t="s">
        <v>45</v>
      </c>
      <c r="L21" s="16">
        <v>650</v>
      </c>
      <c r="M21" s="89" t="s">
        <v>45</v>
      </c>
      <c r="N21" s="88"/>
      <c r="O21" s="89"/>
      <c r="P21" s="88"/>
      <c r="Q21" s="89"/>
      <c r="R21" s="88"/>
      <c r="S21" s="89"/>
      <c r="T21" s="88"/>
      <c r="U21" s="89"/>
      <c r="V21" s="16">
        <v>0.51</v>
      </c>
      <c r="W21" s="89" t="s">
        <v>52</v>
      </c>
      <c r="X21" s="16">
        <v>0.51</v>
      </c>
      <c r="Y21" s="89" t="s">
        <v>52</v>
      </c>
      <c r="Z21" s="214"/>
      <c r="AA21" s="215"/>
      <c r="AB21" s="214"/>
      <c r="AC21" s="215"/>
      <c r="AH21" s="214"/>
      <c r="AI21" s="215"/>
      <c r="AJ21" s="214"/>
      <c r="AK21" s="215"/>
    </row>
    <row r="22" spans="1:37" s="96" customFormat="1" ht="12.75">
      <c r="A22" s="7" t="s">
        <v>28</v>
      </c>
      <c r="B22" s="33">
        <v>17500</v>
      </c>
      <c r="C22" s="97" t="s">
        <v>47</v>
      </c>
      <c r="D22" s="33">
        <v>25500</v>
      </c>
      <c r="E22" s="278" t="s">
        <v>47</v>
      </c>
      <c r="F22" s="33">
        <v>33500</v>
      </c>
      <c r="G22" s="278" t="s">
        <v>47</v>
      </c>
      <c r="H22" s="33">
        <v>41500</v>
      </c>
      <c r="I22" s="278" t="s">
        <v>47</v>
      </c>
      <c r="J22" s="315">
        <v>25000</v>
      </c>
      <c r="K22" s="95" t="s">
        <v>47</v>
      </c>
      <c r="L22" s="31">
        <v>33000</v>
      </c>
      <c r="M22" s="278" t="s">
        <v>47</v>
      </c>
      <c r="N22" s="24">
        <v>27500</v>
      </c>
      <c r="O22" s="278" t="s">
        <v>47</v>
      </c>
      <c r="P22" s="24">
        <v>27500</v>
      </c>
      <c r="Q22" s="278" t="s">
        <v>47</v>
      </c>
      <c r="R22" s="24">
        <v>25000</v>
      </c>
      <c r="S22" s="278" t="s">
        <v>47</v>
      </c>
      <c r="T22" s="24">
        <v>25000</v>
      </c>
      <c r="U22" s="278" t="s">
        <v>47</v>
      </c>
      <c r="V22" s="24">
        <v>28500</v>
      </c>
      <c r="W22" s="278" t="s">
        <v>47</v>
      </c>
      <c r="X22" s="24">
        <v>28500</v>
      </c>
      <c r="Y22" s="278" t="s">
        <v>47</v>
      </c>
      <c r="Z22" s="21">
        <v>15000</v>
      </c>
      <c r="AA22" s="278" t="s">
        <v>47</v>
      </c>
      <c r="AB22" s="21">
        <v>15000</v>
      </c>
      <c r="AC22" s="278" t="s">
        <v>47</v>
      </c>
      <c r="AH22" s="33">
        <v>23500</v>
      </c>
      <c r="AI22" s="278" t="s">
        <v>47</v>
      </c>
      <c r="AJ22" s="21">
        <v>33500</v>
      </c>
      <c r="AK22" s="278" t="s">
        <v>47</v>
      </c>
    </row>
    <row r="23" spans="1:37" s="96" customFormat="1" ht="12.75">
      <c r="A23" s="91" t="s">
        <v>86</v>
      </c>
      <c r="B23" s="31">
        <v>1500</v>
      </c>
      <c r="C23" s="97" t="s">
        <v>47</v>
      </c>
      <c r="D23" s="31">
        <v>1500</v>
      </c>
      <c r="E23" s="98" t="s">
        <v>47</v>
      </c>
      <c r="F23" s="31">
        <v>4500</v>
      </c>
      <c r="G23" s="98" t="s">
        <v>47</v>
      </c>
      <c r="H23" s="31">
        <v>4500</v>
      </c>
      <c r="I23" s="98" t="s">
        <v>47</v>
      </c>
      <c r="J23" s="316">
        <v>3500</v>
      </c>
      <c r="K23" s="97" t="s">
        <v>47</v>
      </c>
      <c r="L23" s="31">
        <v>3500</v>
      </c>
      <c r="M23" s="98" t="s">
        <v>47</v>
      </c>
      <c r="N23" s="31">
        <v>0</v>
      </c>
      <c r="O23" s="98" t="s">
        <v>47</v>
      </c>
      <c r="P23" s="31">
        <v>0</v>
      </c>
      <c r="Q23" s="98" t="s">
        <v>47</v>
      </c>
      <c r="R23" s="31">
        <v>0</v>
      </c>
      <c r="S23" s="98" t="s">
        <v>47</v>
      </c>
      <c r="T23" s="31">
        <v>0</v>
      </c>
      <c r="U23" s="98" t="s">
        <v>47</v>
      </c>
      <c r="V23" s="31">
        <v>0</v>
      </c>
      <c r="W23" s="98" t="s">
        <v>47</v>
      </c>
      <c r="X23" s="31">
        <v>0</v>
      </c>
      <c r="Y23" s="98" t="s">
        <v>47</v>
      </c>
      <c r="Z23" s="31"/>
      <c r="AA23" s="98" t="s">
        <v>47</v>
      </c>
      <c r="AB23" s="31"/>
      <c r="AC23" s="98" t="s">
        <v>47</v>
      </c>
      <c r="AH23" s="31">
        <v>1500</v>
      </c>
      <c r="AI23" s="98" t="s">
        <v>47</v>
      </c>
      <c r="AJ23" s="31">
        <v>4500</v>
      </c>
      <c r="AK23" s="98" t="s">
        <v>47</v>
      </c>
    </row>
    <row r="24" spans="1:37" s="96" customFormat="1" ht="12.75">
      <c r="A24" s="91" t="s">
        <v>85</v>
      </c>
      <c r="B24" s="31">
        <v>500</v>
      </c>
      <c r="C24" s="97" t="s">
        <v>47</v>
      </c>
      <c r="D24" s="31">
        <v>2500</v>
      </c>
      <c r="E24" s="98" t="s">
        <v>47</v>
      </c>
      <c r="F24" s="31">
        <v>500</v>
      </c>
      <c r="G24" s="98" t="s">
        <v>47</v>
      </c>
      <c r="H24" s="31">
        <f>2250+500+2000</f>
        <v>4750</v>
      </c>
      <c r="I24" s="98" t="s">
        <v>47</v>
      </c>
      <c r="J24" s="316">
        <v>0</v>
      </c>
      <c r="K24" s="97" t="s">
        <v>47</v>
      </c>
      <c r="L24" s="31">
        <v>2500</v>
      </c>
      <c r="M24" s="98" t="s">
        <v>47</v>
      </c>
      <c r="N24" s="31">
        <v>0</v>
      </c>
      <c r="O24" s="98" t="s">
        <v>47</v>
      </c>
      <c r="P24" s="31">
        <v>2500</v>
      </c>
      <c r="Q24" s="98" t="s">
        <v>47</v>
      </c>
      <c r="R24" s="31">
        <v>0</v>
      </c>
      <c r="S24" s="98" t="s">
        <v>47</v>
      </c>
      <c r="T24" s="31">
        <v>2500</v>
      </c>
      <c r="U24" s="98" t="s">
        <v>47</v>
      </c>
      <c r="V24" s="31">
        <v>0</v>
      </c>
      <c r="W24" s="98" t="s">
        <v>47</v>
      </c>
      <c r="X24" s="31">
        <v>2500</v>
      </c>
      <c r="Y24" s="98" t="s">
        <v>47</v>
      </c>
      <c r="Z24" s="31"/>
      <c r="AA24" s="98" t="s">
        <v>47</v>
      </c>
      <c r="AB24" s="31"/>
      <c r="AC24" s="98" t="s">
        <v>47</v>
      </c>
      <c r="AH24" s="31">
        <v>2500</v>
      </c>
      <c r="AI24" s="98" t="s">
        <v>47</v>
      </c>
      <c r="AJ24" s="31">
        <v>2500</v>
      </c>
      <c r="AK24" s="98" t="s">
        <v>47</v>
      </c>
    </row>
    <row r="25" spans="1:37" s="100" customFormat="1" ht="12.75">
      <c r="A25" s="99" t="s">
        <v>69</v>
      </c>
      <c r="B25" s="22">
        <f>B22-B23-B24</f>
        <v>15500</v>
      </c>
      <c r="C25" s="97" t="s">
        <v>47</v>
      </c>
      <c r="D25" s="22">
        <f>D22-D23-D24</f>
        <v>21500</v>
      </c>
      <c r="E25" s="98" t="s">
        <v>47</v>
      </c>
      <c r="F25" s="22">
        <f>F22-F23-F24</f>
        <v>28500</v>
      </c>
      <c r="G25" s="98" t="s">
        <v>47</v>
      </c>
      <c r="H25" s="22">
        <f>H22-H23-H24</f>
        <v>32250</v>
      </c>
      <c r="I25" s="98" t="s">
        <v>47</v>
      </c>
      <c r="J25" s="317">
        <f>J22-J23-J24</f>
        <v>21500</v>
      </c>
      <c r="K25" s="97" t="s">
        <v>47</v>
      </c>
      <c r="L25" s="22">
        <f>L22-L23-L24</f>
        <v>27000</v>
      </c>
      <c r="M25" s="98" t="s">
        <v>47</v>
      </c>
      <c r="N25" s="22">
        <f>N22-N23-N24</f>
        <v>27500</v>
      </c>
      <c r="O25" s="98" t="s">
        <v>47</v>
      </c>
      <c r="P25" s="22">
        <f>P22-P23-P24</f>
        <v>25000</v>
      </c>
      <c r="Q25" s="98" t="s">
        <v>47</v>
      </c>
      <c r="R25" s="22">
        <f>R22-R23-R24</f>
        <v>25000</v>
      </c>
      <c r="S25" s="98" t="s">
        <v>47</v>
      </c>
      <c r="T25" s="22">
        <f>T22-T23-T24</f>
        <v>22500</v>
      </c>
      <c r="U25" s="98" t="s">
        <v>47</v>
      </c>
      <c r="V25" s="22">
        <f>V22-V23-V24</f>
        <v>28500</v>
      </c>
      <c r="W25" s="98" t="s">
        <v>47</v>
      </c>
      <c r="X25" s="22">
        <f>X22-X23-X24</f>
        <v>26000</v>
      </c>
      <c r="Y25" s="98" t="s">
        <v>47</v>
      </c>
      <c r="Z25" s="22">
        <f>Z22-Z23-Z24</f>
        <v>15000</v>
      </c>
      <c r="AA25" s="98" t="s">
        <v>47</v>
      </c>
      <c r="AB25" s="22">
        <f>AB22-AB23-AB24</f>
        <v>15000</v>
      </c>
      <c r="AC25" s="98" t="s">
        <v>47</v>
      </c>
      <c r="AH25" s="22">
        <f>AH22-AH23-AH24</f>
        <v>19500</v>
      </c>
      <c r="AI25" s="98" t="s">
        <v>47</v>
      </c>
      <c r="AJ25" s="22">
        <f>AJ22-AJ23-AJ24</f>
        <v>26500</v>
      </c>
      <c r="AK25" s="98" t="s">
        <v>47</v>
      </c>
    </row>
    <row r="26" spans="1:37" s="100" customFormat="1" ht="13.5" thickBot="1">
      <c r="A26" s="99" t="s">
        <v>99</v>
      </c>
      <c r="B26" s="216">
        <v>50</v>
      </c>
      <c r="C26" s="97" t="s">
        <v>5</v>
      </c>
      <c r="D26" s="216">
        <v>50</v>
      </c>
      <c r="E26" s="98" t="s">
        <v>5</v>
      </c>
      <c r="F26" s="226">
        <v>30</v>
      </c>
      <c r="G26" s="98" t="s">
        <v>5</v>
      </c>
      <c r="H26" s="226">
        <v>30</v>
      </c>
      <c r="I26" s="98" t="s">
        <v>5</v>
      </c>
      <c r="J26" s="318">
        <v>50</v>
      </c>
      <c r="K26" s="97" t="s">
        <v>5</v>
      </c>
      <c r="L26" s="226">
        <v>50</v>
      </c>
      <c r="M26" s="98" t="s">
        <v>5</v>
      </c>
      <c r="N26" s="226">
        <v>60</v>
      </c>
      <c r="O26" s="98" t="s">
        <v>5</v>
      </c>
      <c r="P26" s="226">
        <v>60</v>
      </c>
      <c r="Q26" s="98" t="s">
        <v>5</v>
      </c>
      <c r="R26" s="226">
        <v>70</v>
      </c>
      <c r="S26" s="98" t="s">
        <v>5</v>
      </c>
      <c r="T26" s="226">
        <v>70</v>
      </c>
      <c r="U26" s="98" t="s">
        <v>5</v>
      </c>
      <c r="V26" s="226">
        <v>70</v>
      </c>
      <c r="W26" s="98" t="s">
        <v>5</v>
      </c>
      <c r="X26" s="226">
        <v>70</v>
      </c>
      <c r="Y26" s="98" t="s">
        <v>5</v>
      </c>
      <c r="Z26" s="226">
        <v>30</v>
      </c>
      <c r="AA26" s="98" t="s">
        <v>5</v>
      </c>
      <c r="AB26" s="226">
        <v>30</v>
      </c>
      <c r="AC26" s="98" t="s">
        <v>5</v>
      </c>
      <c r="AH26" s="216">
        <v>50</v>
      </c>
      <c r="AI26" s="98" t="s">
        <v>5</v>
      </c>
      <c r="AJ26" s="216">
        <v>30</v>
      </c>
      <c r="AK26" s="98" t="s">
        <v>5</v>
      </c>
    </row>
    <row r="27" spans="1:37" s="100" customFormat="1" ht="12.75">
      <c r="A27" s="7" t="s">
        <v>70</v>
      </c>
      <c r="B27" s="208"/>
      <c r="C27" s="95"/>
      <c r="D27" s="23"/>
      <c r="E27" s="278"/>
      <c r="F27" s="208"/>
      <c r="G27" s="278"/>
      <c r="H27" s="23"/>
      <c r="I27" s="278"/>
      <c r="J27" s="319"/>
      <c r="K27" s="95"/>
      <c r="L27" s="338"/>
      <c r="M27" s="278"/>
      <c r="N27" s="23"/>
      <c r="O27" s="278"/>
      <c r="P27" s="23"/>
      <c r="Q27" s="278"/>
      <c r="R27" s="23"/>
      <c r="S27" s="278"/>
      <c r="T27" s="23"/>
      <c r="U27" s="278"/>
      <c r="V27" s="23"/>
      <c r="W27" s="278"/>
      <c r="X27" s="23"/>
      <c r="Y27" s="278"/>
      <c r="Z27" s="23"/>
      <c r="AA27" s="278"/>
      <c r="AB27" s="23"/>
      <c r="AC27" s="278"/>
      <c r="AH27" s="23"/>
      <c r="AI27" s="278"/>
      <c r="AJ27" s="23"/>
      <c r="AK27" s="278"/>
    </row>
    <row r="28" spans="1:37" s="78" customFormat="1" ht="12.75">
      <c r="A28" s="6" t="s">
        <v>31</v>
      </c>
      <c r="B28" s="20">
        <v>250</v>
      </c>
      <c r="C28" s="97" t="s">
        <v>44</v>
      </c>
      <c r="D28" s="20">
        <v>350</v>
      </c>
      <c r="E28" s="98" t="s">
        <v>44</v>
      </c>
      <c r="F28" s="20">
        <v>250</v>
      </c>
      <c r="G28" s="98" t="s">
        <v>44</v>
      </c>
      <c r="H28" s="20">
        <v>350</v>
      </c>
      <c r="I28" s="98" t="s">
        <v>44</v>
      </c>
      <c r="J28" s="217">
        <v>350</v>
      </c>
      <c r="K28" s="97" t="s">
        <v>44</v>
      </c>
      <c r="L28" s="20">
        <v>450</v>
      </c>
      <c r="M28" s="98" t="s">
        <v>44</v>
      </c>
      <c r="N28" s="20">
        <v>350</v>
      </c>
      <c r="O28" s="98" t="s">
        <v>44</v>
      </c>
      <c r="P28" s="20">
        <v>450</v>
      </c>
      <c r="Q28" s="98" t="s">
        <v>44</v>
      </c>
      <c r="R28" s="20">
        <v>350</v>
      </c>
      <c r="S28" s="98" t="s">
        <v>44</v>
      </c>
      <c r="T28" s="20">
        <v>450</v>
      </c>
      <c r="U28" s="98" t="s">
        <v>44</v>
      </c>
      <c r="V28" s="20">
        <v>400</v>
      </c>
      <c r="W28" s="98" t="s">
        <v>44</v>
      </c>
      <c r="X28" s="20">
        <v>500</v>
      </c>
      <c r="Y28" s="98" t="s">
        <v>44</v>
      </c>
      <c r="Z28" s="20">
        <v>100</v>
      </c>
      <c r="AA28" s="98" t="s">
        <v>44</v>
      </c>
      <c r="AB28" s="20">
        <v>100</v>
      </c>
      <c r="AC28" s="98" t="s">
        <v>44</v>
      </c>
      <c r="AH28" s="20">
        <v>400</v>
      </c>
      <c r="AI28" s="98" t="s">
        <v>44</v>
      </c>
      <c r="AJ28" s="20">
        <v>450</v>
      </c>
      <c r="AK28" s="98" t="s">
        <v>44</v>
      </c>
    </row>
    <row r="29" spans="1:37" s="78" customFormat="1" ht="12.75">
      <c r="A29" s="6" t="s">
        <v>109</v>
      </c>
      <c r="B29" s="20"/>
      <c r="C29" s="97"/>
      <c r="D29" s="20"/>
      <c r="E29" s="98"/>
      <c r="F29" s="20"/>
      <c r="G29" s="98"/>
      <c r="H29" s="207"/>
      <c r="I29" s="98"/>
      <c r="J29" s="217">
        <f>J9*'1. Ermittlung Energieverbrauch'!$E$34/100</f>
        <v>252</v>
      </c>
      <c r="K29" s="97" t="s">
        <v>44</v>
      </c>
      <c r="L29" s="20">
        <f>L9*'1. Ermittlung Energieverbrauch'!$E$34/100</f>
        <v>168</v>
      </c>
      <c r="M29" s="98" t="s">
        <v>44</v>
      </c>
      <c r="N29" s="20">
        <f>N9*'1. Ermittlung Energieverbrauch'!$E$34/100</f>
        <v>56</v>
      </c>
      <c r="O29" s="98" t="s">
        <v>44</v>
      </c>
      <c r="P29" s="20">
        <f>P9*'1. Ermittlung Energieverbrauch'!$E$34/100</f>
        <v>56</v>
      </c>
      <c r="Q29" s="98" t="s">
        <v>44</v>
      </c>
      <c r="R29" s="20">
        <f>R9*'1. Ermittlung Energieverbrauch'!$E$34/100</f>
        <v>56</v>
      </c>
      <c r="S29" s="98" t="s">
        <v>44</v>
      </c>
      <c r="T29" s="20">
        <f>T9*'1. Ermittlung Energieverbrauch'!$E$34/100</f>
        <v>56</v>
      </c>
      <c r="U29" s="98" t="s">
        <v>44</v>
      </c>
      <c r="V29" s="20">
        <f>V9*'1. Ermittlung Energieverbrauch'!$E$34/100</f>
        <v>56</v>
      </c>
      <c r="W29" s="98" t="s">
        <v>44</v>
      </c>
      <c r="X29" s="20">
        <f>X9*'1. Ermittlung Energieverbrauch'!$E$34/100</f>
        <v>56</v>
      </c>
      <c r="Y29" s="98" t="s">
        <v>44</v>
      </c>
      <c r="Z29" s="207"/>
      <c r="AA29" s="98"/>
      <c r="AB29" s="207"/>
      <c r="AC29" s="98"/>
      <c r="AH29" s="20"/>
      <c r="AI29" s="98"/>
      <c r="AJ29" s="207"/>
      <c r="AK29" s="98"/>
    </row>
    <row r="30" spans="1:37" s="78" customFormat="1" ht="12.75">
      <c r="A30" s="6" t="s">
        <v>98</v>
      </c>
      <c r="B30" s="226">
        <v>200</v>
      </c>
      <c r="C30" s="97" t="s">
        <v>44</v>
      </c>
      <c r="D30" s="226">
        <v>200</v>
      </c>
      <c r="E30" s="98"/>
      <c r="F30" s="226">
        <v>200</v>
      </c>
      <c r="G30" s="98" t="s">
        <v>44</v>
      </c>
      <c r="H30" s="226">
        <v>200</v>
      </c>
      <c r="I30" s="98"/>
      <c r="J30" s="318">
        <v>200</v>
      </c>
      <c r="K30" s="97"/>
      <c r="L30" s="226">
        <v>200</v>
      </c>
      <c r="M30" s="98"/>
      <c r="N30" s="226">
        <v>200</v>
      </c>
      <c r="O30" s="98"/>
      <c r="P30" s="226">
        <v>200</v>
      </c>
      <c r="Q30" s="98"/>
      <c r="R30" s="226">
        <v>200</v>
      </c>
      <c r="S30" s="98"/>
      <c r="T30" s="226">
        <v>200</v>
      </c>
      <c r="U30" s="98"/>
      <c r="V30" s="226">
        <v>200</v>
      </c>
      <c r="W30" s="98"/>
      <c r="X30" s="226">
        <v>200</v>
      </c>
      <c r="Y30" s="98"/>
      <c r="Z30" s="226">
        <v>200</v>
      </c>
      <c r="AA30" s="98"/>
      <c r="AB30" s="226">
        <v>200</v>
      </c>
      <c r="AC30" s="98"/>
      <c r="AH30" s="226">
        <v>200</v>
      </c>
      <c r="AI30" s="98"/>
      <c r="AJ30" s="226">
        <v>200</v>
      </c>
      <c r="AK30" s="98"/>
    </row>
    <row r="31" spans="1:37" s="76" customFormat="1" ht="33.75">
      <c r="A31" s="8" t="s">
        <v>110</v>
      </c>
      <c r="B31" s="25">
        <v>1.5</v>
      </c>
      <c r="C31" s="287" t="s">
        <v>43</v>
      </c>
      <c r="D31" s="18">
        <f>$L31</f>
        <v>1.5</v>
      </c>
      <c r="E31" s="279" t="s">
        <v>43</v>
      </c>
      <c r="F31" s="18">
        <f>$B31</f>
        <v>1.5</v>
      </c>
      <c r="G31" s="279" t="s">
        <v>43</v>
      </c>
      <c r="H31" s="18">
        <f>$B31</f>
        <v>1.5</v>
      </c>
      <c r="I31" s="279" t="s">
        <v>43</v>
      </c>
      <c r="J31" s="320">
        <f>$B31</f>
        <v>1.5</v>
      </c>
      <c r="K31" s="285" t="s">
        <v>43</v>
      </c>
      <c r="L31" s="18">
        <f>$B31</f>
        <v>1.5</v>
      </c>
      <c r="M31" s="277" t="s">
        <v>43</v>
      </c>
      <c r="N31" s="18">
        <f>$B31</f>
        <v>1.5</v>
      </c>
      <c r="O31" s="279" t="s">
        <v>43</v>
      </c>
      <c r="P31" s="18">
        <f>$B31</f>
        <v>1.5</v>
      </c>
      <c r="Q31" s="279" t="s">
        <v>43</v>
      </c>
      <c r="R31" s="18">
        <f>$B31</f>
        <v>1.5</v>
      </c>
      <c r="S31" s="279" t="s">
        <v>43</v>
      </c>
      <c r="T31" s="18">
        <f>$B31</f>
        <v>1.5</v>
      </c>
      <c r="U31" s="279" t="s">
        <v>43</v>
      </c>
      <c r="V31" s="18">
        <f>$B31</f>
        <v>1.5</v>
      </c>
      <c r="W31" s="279" t="s">
        <v>43</v>
      </c>
      <c r="X31" s="18">
        <f>$B31</f>
        <v>1.5</v>
      </c>
      <c r="Y31" s="279" t="s">
        <v>43</v>
      </c>
      <c r="Z31" s="18">
        <f>$L31</f>
        <v>1.5</v>
      </c>
      <c r="AA31" s="279" t="s">
        <v>43</v>
      </c>
      <c r="AB31" s="18">
        <f>$L31</f>
        <v>1.5</v>
      </c>
      <c r="AC31" s="279" t="s">
        <v>43</v>
      </c>
      <c r="AH31" s="18">
        <f>$L31</f>
        <v>1.5</v>
      </c>
      <c r="AI31" s="279" t="s">
        <v>43</v>
      </c>
      <c r="AJ31" s="18">
        <f>$B31</f>
        <v>1.5</v>
      </c>
      <c r="AK31" s="279" t="s">
        <v>43</v>
      </c>
    </row>
    <row r="32" spans="1:37" s="76" customFormat="1" ht="13.5" thickBot="1">
      <c r="A32" s="9" t="s">
        <v>8</v>
      </c>
      <c r="B32" s="32">
        <v>1</v>
      </c>
      <c r="C32" s="288" t="s">
        <v>43</v>
      </c>
      <c r="D32" s="19">
        <f>$L32</f>
        <v>1</v>
      </c>
      <c r="E32" s="280" t="s">
        <v>43</v>
      </c>
      <c r="F32" s="19">
        <f>$B32</f>
        <v>1</v>
      </c>
      <c r="G32" s="280" t="s">
        <v>43</v>
      </c>
      <c r="H32" s="19">
        <f>$B32</f>
        <v>1</v>
      </c>
      <c r="I32" s="280" t="s">
        <v>43</v>
      </c>
      <c r="J32" s="321">
        <f>$B32</f>
        <v>1</v>
      </c>
      <c r="K32" s="328" t="s">
        <v>43</v>
      </c>
      <c r="L32" s="19">
        <f>$B32</f>
        <v>1</v>
      </c>
      <c r="M32" s="286" t="s">
        <v>43</v>
      </c>
      <c r="N32" s="19">
        <f>$B32</f>
        <v>1</v>
      </c>
      <c r="O32" s="280" t="s">
        <v>43</v>
      </c>
      <c r="P32" s="19">
        <f>$B32</f>
        <v>1</v>
      </c>
      <c r="Q32" s="280" t="s">
        <v>43</v>
      </c>
      <c r="R32" s="19">
        <f>$B32</f>
        <v>1</v>
      </c>
      <c r="S32" s="280" t="s">
        <v>43</v>
      </c>
      <c r="T32" s="19">
        <f>$B32</f>
        <v>1</v>
      </c>
      <c r="U32" s="280" t="s">
        <v>43</v>
      </c>
      <c r="V32" s="19">
        <f>$B32</f>
        <v>1</v>
      </c>
      <c r="W32" s="280" t="s">
        <v>43</v>
      </c>
      <c r="X32" s="19">
        <f>$B32</f>
        <v>1</v>
      </c>
      <c r="Y32" s="280" t="s">
        <v>43</v>
      </c>
      <c r="Z32" s="19">
        <f>$L32</f>
        <v>1</v>
      </c>
      <c r="AA32" s="280" t="s">
        <v>43</v>
      </c>
      <c r="AB32" s="19">
        <f>$L32</f>
        <v>1</v>
      </c>
      <c r="AC32" s="280" t="s">
        <v>43</v>
      </c>
      <c r="AH32" s="19">
        <f>$L32</f>
        <v>1</v>
      </c>
      <c r="AI32" s="280" t="s">
        <v>43</v>
      </c>
      <c r="AJ32" s="19">
        <f>$B32</f>
        <v>1</v>
      </c>
      <c r="AK32" s="280" t="s">
        <v>43</v>
      </c>
    </row>
    <row r="33" spans="1:37" s="39" customFormat="1" ht="12.75" hidden="1">
      <c r="A33" s="253" t="s">
        <v>71</v>
      </c>
      <c r="B33" s="86"/>
      <c r="C33" s="101"/>
      <c r="D33" s="86"/>
      <c r="E33" s="102"/>
      <c r="F33" s="86"/>
      <c r="G33" s="102"/>
      <c r="H33" s="86"/>
      <c r="I33" s="102"/>
      <c r="J33" s="322"/>
      <c r="K33" s="329"/>
      <c r="L33" s="218"/>
      <c r="M33" s="219"/>
      <c r="N33" s="86"/>
      <c r="O33" s="102"/>
      <c r="P33" s="86"/>
      <c r="Q33" s="102"/>
      <c r="R33" s="86"/>
      <c r="S33" s="102"/>
      <c r="T33" s="86"/>
      <c r="U33" s="102"/>
      <c r="V33" s="86"/>
      <c r="W33" s="102"/>
      <c r="X33" s="86"/>
      <c r="Y33" s="102"/>
      <c r="Z33" s="86"/>
      <c r="AA33" s="102"/>
      <c r="AB33" s="86"/>
      <c r="AC33" s="102"/>
      <c r="AH33" s="86"/>
      <c r="AI33" s="102"/>
      <c r="AJ33" s="86"/>
      <c r="AK33" s="102"/>
    </row>
    <row r="34" spans="1:37" s="39" customFormat="1" ht="12.75" hidden="1">
      <c r="A34" s="254" t="s">
        <v>34</v>
      </c>
      <c r="B34" s="86"/>
      <c r="C34" s="101"/>
      <c r="D34" s="86"/>
      <c r="E34" s="102"/>
      <c r="F34" s="86"/>
      <c r="G34" s="102"/>
      <c r="H34" s="86"/>
      <c r="I34" s="102"/>
      <c r="J34" s="90"/>
      <c r="K34" s="101"/>
      <c r="L34" s="86"/>
      <c r="M34" s="102"/>
      <c r="N34" s="86"/>
      <c r="O34" s="102"/>
      <c r="P34" s="86"/>
      <c r="Q34" s="102"/>
      <c r="R34" s="86"/>
      <c r="S34" s="102"/>
      <c r="T34" s="86"/>
      <c r="U34" s="102"/>
      <c r="V34" s="86"/>
      <c r="W34" s="102"/>
      <c r="X34" s="86"/>
      <c r="Y34" s="102"/>
      <c r="Z34" s="86"/>
      <c r="AA34" s="102"/>
      <c r="AB34" s="86"/>
      <c r="AC34" s="102"/>
      <c r="AH34" s="86"/>
      <c r="AI34" s="102"/>
      <c r="AJ34" s="86"/>
      <c r="AK34" s="102"/>
    </row>
    <row r="35" spans="1:37" s="103" customFormat="1" ht="12.75" hidden="1">
      <c r="A35" s="255">
        <v>1</v>
      </c>
      <c r="B35" s="256">
        <f aca="true" t="shared" si="0" ref="B35:B54">B$25+IF(B$31=B$32,(B$7*12+B$28+B$29)*$A35,((B$7+B$28+B$29)/((B$32-B$31)/100)*(1-EXP(-((B$32-B$31)/100)*$A35))))+IF(B$11=B$32,B$13*$A35,(B$13/((B$32-B$11)/100)*(1-EXP(-((B$32-B$11)/100)*$A35))))</f>
        <v>17487.523507763693</v>
      </c>
      <c r="C35" s="92" t="s">
        <v>47</v>
      </c>
      <c r="D35" s="256">
        <f aca="true" t="shared" si="1" ref="D35:D54">D$25+IF(D$31=D$32,(D$7*12+D$28+D$29)*$A35,((D$7+D$28+D$29)/((D$32-D$31)/100)*(1-EXP(-((D$32-D$31)/100)*$A35))))+IF(D$11=D$32,D$13*$A35,(D$13/((D$32-D$11)/100)*(1-EXP(-((D$32-D$11)/100)*$A35))))</f>
        <v>23340.352349852576</v>
      </c>
      <c r="E35" s="93" t="s">
        <v>47</v>
      </c>
      <c r="F35" s="256">
        <f aca="true" t="shared" si="2" ref="F35:F54">F$25+IF(F$31=F$32,(F$7*12+F$28+F$29)*$A35,((F$7+F$28+F$29)/((F$32-F$31)/100)*(1-EXP(-((F$32-F$31)/100)*$A35))))+IF(F$11=F$32,F$13*$A35,(F$13/((F$32-F$11)/100)*(1-EXP(-((F$32-F$11)/100)*$A35))))</f>
        <v>30079.884306842738</v>
      </c>
      <c r="G35" s="93" t="s">
        <v>47</v>
      </c>
      <c r="H35" s="256">
        <f aca="true" t="shared" si="3" ref="H35:H54">H$25+IF(H$31=H$32,(H$7*12+H$28+H$29)*$A35,((H$7+H$28+H$29)/((H$32-H$31)/100)*(1-EXP(-((H$32-H$31)/100)*$A35))))+IF(H$11=H$32,H$13*$A35,(H$13/((H$32-H$11)/100)*(1-EXP(-((H$32-H$11)/100)*$A35))))</f>
        <v>33740.78147778141</v>
      </c>
      <c r="I35" s="93" t="s">
        <v>47</v>
      </c>
      <c r="J35" s="323">
        <f aca="true" t="shared" si="4" ref="J35:J54">J$25+IF(J$31=J$32,(J$7*12+J$28+J$29)*$A35,((J$7+J$28+J$29)/((J$32-J$31)/100)*(1-EXP(-((J$32-J$31)/100)*$A35))))+IF(J$11=J$32,J$13*$A35,(J$13/((J$32-J$11)/100)*(1-EXP(-((J$32-J$11)/100)*$A35))))</f>
        <v>24440.758295135485</v>
      </c>
      <c r="K35" s="92" t="s">
        <v>47</v>
      </c>
      <c r="L35" s="256">
        <f aca="true" t="shared" si="5" ref="L35:L54">L$25+IF(L$31=L$32,(L$7*12+L$28+L$29)*$A35,((L$7+L$28+L$29)/((L$32-L$31)/100)*(1-EXP(-((L$32-L$31)/100)*$A35))))+IF(L$11=L$32,L$13*$A35,(L$13/((L$32-L$11)/100)*(1-EXP(-((L$32-L$11)/100)*$A35))))</f>
        <v>29505.95576144098</v>
      </c>
      <c r="M35" s="93" t="s">
        <v>47</v>
      </c>
      <c r="N35" s="256">
        <f aca="true" t="shared" si="6" ref="N35:N54">N$25+IF(N$31=N$32,(N$7*12+N$28+N$29)*$A35,((N$7+N$28+N$29)/((N$32-N$31)/100)*(1-EXP(-((N$32-N$31)/100)*$A35))))+IF(N$11=N$32,N$13*$A35,(N$13/((N$32-N$11)/100)*(1-EXP(-((N$32-N$11)/100)*$A35))))</f>
        <v>30970.859105472136</v>
      </c>
      <c r="O35" s="93" t="s">
        <v>47</v>
      </c>
      <c r="P35" s="256">
        <f aca="true" t="shared" si="7" ref="P35:P54">P$25+IF(P$31=P$32,(P$7*12+P$28+P$29)*$A35,((P$7+P$28+P$29)/((P$32-P$31)/100)*(1-EXP(-((P$32-P$31)/100)*$A35))))+IF(P$11=P$32,P$13*$A35,(P$13/((P$32-P$11)/100)*(1-EXP(-((P$32-P$11)/100)*$A35))))</f>
        <v>27810.164987749406</v>
      </c>
      <c r="Q35" s="93" t="s">
        <v>47</v>
      </c>
      <c r="R35" s="256">
        <f aca="true" t="shared" si="8" ref="R35:R54">R$25+IF(R$31=R$32,(R$7*12+R$28+R$29)*$A35,((R$7+R$28+R$29)/((R$32-R$31)/100)*(1-EXP(-((R$32-R$31)/100)*$A35))))+IF(R$11=R$32,R$13*$A35,(R$13/((R$32-R$11)/100)*(1-EXP(-((R$32-R$11)/100)*$A35))))</f>
        <v>27812.573173761542</v>
      </c>
      <c r="S35" s="93" t="s">
        <v>47</v>
      </c>
      <c r="T35" s="256">
        <f aca="true" t="shared" si="9" ref="T35:T54">T$25+IF(T$31=T$32,(T$7*12+T$28+T$29)*$A35,((T$7+T$28+T$29)/((T$32-T$31)/100)*(1-EXP(-((T$32-T$31)/100)*$A35))))+IF(T$11=T$32,T$13*$A35,(T$13/((T$32-T$11)/100)*(1-EXP(-((T$32-T$11)/100)*$A35))))</f>
        <v>24821.762943903046</v>
      </c>
      <c r="U35" s="93" t="s">
        <v>47</v>
      </c>
      <c r="V35" s="256">
        <f aca="true" t="shared" si="10" ref="V35:V54">V$25+IF(V$31=V$32,(V$7*12+V$28+V$29)*$A35,((V$7+V$28+V$29)/((V$32-V$31)/100)*(1-EXP(-((V$32-V$31)/100)*$A35))))+IF(V$11=V$32,V$13*$A35,(V$13/((V$32-V$11)/100)*(1-EXP(-((V$32-V$11)/100)*$A35))))</f>
        <v>31341.7333091409</v>
      </c>
      <c r="W35" s="93" t="s">
        <v>47</v>
      </c>
      <c r="X35" s="256">
        <f aca="true" t="shared" si="11" ref="X35:X54">X$25+IF(X$31=X$32,(X$7*12+X$28+X$29)*$A35,((X$7+X$28+X$29)/((X$32-X$31)/100)*(1-EXP(-((X$32-X$31)/100)*$A35))))+IF(X$11=X$32,X$13*$A35,(X$13/((X$32-X$11)/100)*(1-EXP(-((X$32-X$11)/100)*$A35))))</f>
        <v>28604.011635406412</v>
      </c>
      <c r="Y35" s="93" t="s">
        <v>47</v>
      </c>
      <c r="Z35" s="256">
        <f aca="true" t="shared" si="12" ref="Z35:Z54">Z$25+IF(Z$31=Z$32,(Z$7*12+Z$28+Z$29)*$A35,((Z$7+Z$28+Z$29)/((Z$32-Z$31)/100)*(1-EXP(-((Z$32-Z$31)/100)*$A35))))+IF(Z$11=Z$32,Z$13*$A35,(Z$13/((Z$32-Z$11)/100)*(1-EXP(-((Z$32-Z$11)/100)*$A35))))</f>
        <v>22216.703825453875</v>
      </c>
      <c r="AA35" s="93" t="s">
        <v>47</v>
      </c>
      <c r="AB35" s="256">
        <f aca="true" t="shared" si="13" ref="AB35:AB54">AB$25+IF(AB$31=AB$32,(AB$7*12+AB$28+AB$29)*$A35,((AB$7+AB$28+AB$29)/((AB$32-AB$31)/100)*(1-EXP(-((AB$32-AB$31)/100)*$A35))))+IF(AB$11=AB$32,AB$13*$A35,(AB$13/((AB$32-AB$11)/100)*(1-EXP(-((AB$32-AB$11)/100)*$A35))))</f>
        <v>21205.819001359574</v>
      </c>
      <c r="AC35" s="93" t="s">
        <v>47</v>
      </c>
      <c r="AH35" s="256">
        <f aca="true" t="shared" si="14" ref="AH35:AH54">AH$25+IF(AH$31=AH$32,(AH$7*12+AH$28+AH$29)*$A35,((AH$7+AH$28+AH$29)/((AH$32-AH$31)/100)*(1-EXP(-((AH$32-AH$31)/100)*$A35))))+IF(AH$11=AH$32,AH$13*$A35,(AH$13/((AH$32-AH$11)/100)*(1-EXP(-((AH$32-AH$11)/100)*$A35))))</f>
        <v>21506.893735143567</v>
      </c>
      <c r="AI35" s="93" t="s">
        <v>47</v>
      </c>
      <c r="AJ35" s="256">
        <f aca="true" t="shared" si="15" ref="AJ35:AJ54">AJ$25+IF(AJ$31=AJ$32,(AJ$7*12+AJ$28+AJ$29)*$A35,((AJ$7+AJ$28+AJ$29)/((AJ$32-AJ$31)/100)*(1-EXP(-((AJ$32-AJ$31)/100)*$A35))))+IF(AJ$11=AJ$32,AJ$13*$A35,(AJ$13/((AJ$32-AJ$11)/100)*(1-EXP(-((AJ$32-AJ$11)/100)*$A35))))</f>
        <v>28202.381827143643</v>
      </c>
      <c r="AK35" s="93" t="s">
        <v>47</v>
      </c>
    </row>
    <row r="36" spans="1:37" s="103" customFormat="1" ht="12.75" hidden="1">
      <c r="A36" s="255">
        <v>2</v>
      </c>
      <c r="B36" s="256">
        <f t="shared" si="0"/>
        <v>19493.75939352496</v>
      </c>
      <c r="C36" s="92" t="s">
        <v>47</v>
      </c>
      <c r="D36" s="256">
        <f t="shared" si="1"/>
        <v>25197.432956840068</v>
      </c>
      <c r="E36" s="93" t="s">
        <v>47</v>
      </c>
      <c r="F36" s="256">
        <f t="shared" si="2"/>
        <v>31674.384149603728</v>
      </c>
      <c r="G36" s="93" t="s">
        <v>47</v>
      </c>
      <c r="H36" s="256">
        <f t="shared" si="3"/>
        <v>35244.77796702567</v>
      </c>
      <c r="I36" s="93" t="s">
        <v>47</v>
      </c>
      <c r="J36" s="323">
        <f t="shared" si="4"/>
        <v>27408.03144515451</v>
      </c>
      <c r="K36" s="92" t="s">
        <v>47</v>
      </c>
      <c r="L36" s="256">
        <f t="shared" si="5"/>
        <v>32033.975735471526</v>
      </c>
      <c r="M36" s="93" t="s">
        <v>47</v>
      </c>
      <c r="N36" s="256">
        <f t="shared" si="6"/>
        <v>34521.31993053176</v>
      </c>
      <c r="O36" s="93" t="s">
        <v>47</v>
      </c>
      <c r="P36" s="256">
        <f t="shared" si="7"/>
        <v>30681.170799779942</v>
      </c>
      <c r="Q36" s="93" t="s">
        <v>47</v>
      </c>
      <c r="R36" s="256">
        <f t="shared" si="8"/>
        <v>30687.39512603975</v>
      </c>
      <c r="S36" s="93" t="s">
        <v>47</v>
      </c>
      <c r="T36" s="256">
        <f t="shared" si="9"/>
        <v>27191.31440211285</v>
      </c>
      <c r="U36" s="93" t="s">
        <v>47</v>
      </c>
      <c r="V36" s="256">
        <f t="shared" si="10"/>
        <v>34245.880029176544</v>
      </c>
      <c r="W36" s="93" t="s">
        <v>47</v>
      </c>
      <c r="X36" s="256">
        <f t="shared" si="11"/>
        <v>31262.383384799305</v>
      </c>
      <c r="Y36" s="93" t="s">
        <v>47</v>
      </c>
      <c r="Z36" s="256">
        <f t="shared" si="12"/>
        <v>29505.330698787835</v>
      </c>
      <c r="AA36" s="93" t="s">
        <v>47</v>
      </c>
      <c r="AB36" s="256">
        <f t="shared" si="13"/>
        <v>27473.401489214222</v>
      </c>
      <c r="AC36" s="93" t="s">
        <v>47</v>
      </c>
      <c r="AH36" s="256">
        <f t="shared" si="14"/>
        <v>23531.88648048925</v>
      </c>
      <c r="AI36" s="93" t="s">
        <v>47</v>
      </c>
      <c r="AJ36" s="256">
        <f t="shared" si="15"/>
        <v>29919.549755867043</v>
      </c>
      <c r="AK36" s="93" t="s">
        <v>47</v>
      </c>
    </row>
    <row r="37" spans="1:37" s="103" customFormat="1" ht="12.75" hidden="1">
      <c r="A37" s="255">
        <v>3</v>
      </c>
      <c r="B37" s="256">
        <f t="shared" si="0"/>
        <v>21518.889391174103</v>
      </c>
      <c r="C37" s="92" t="s">
        <v>47</v>
      </c>
      <c r="D37" s="256">
        <f t="shared" si="1"/>
        <v>27071.401082652552</v>
      </c>
      <c r="E37" s="93" t="s">
        <v>47</v>
      </c>
      <c r="F37" s="256">
        <f t="shared" si="2"/>
        <v>33283.64008822586</v>
      </c>
      <c r="G37" s="93" t="s">
        <v>47</v>
      </c>
      <c r="H37" s="256">
        <f t="shared" si="3"/>
        <v>36762.11342071683</v>
      </c>
      <c r="I37" s="93" t="s">
        <v>47</v>
      </c>
      <c r="J37" s="323">
        <f t="shared" si="4"/>
        <v>30402.0706894255</v>
      </c>
      <c r="K37" s="92" t="s">
        <v>47</v>
      </c>
      <c r="L37" s="256">
        <f t="shared" si="5"/>
        <v>34584.26602672875</v>
      </c>
      <c r="M37" s="93" t="s">
        <v>47</v>
      </c>
      <c r="N37" s="256">
        <f t="shared" si="6"/>
        <v>38153.35618135311</v>
      </c>
      <c r="O37" s="93" t="s">
        <v>47</v>
      </c>
      <c r="P37" s="256">
        <f t="shared" si="7"/>
        <v>33614.50600573535</v>
      </c>
      <c r="Q37" s="93" t="s">
        <v>47</v>
      </c>
      <c r="R37" s="256">
        <f t="shared" si="8"/>
        <v>33625.996820828586</v>
      </c>
      <c r="S37" s="93" t="s">
        <v>47</v>
      </c>
      <c r="T37" s="256">
        <f t="shared" si="9"/>
        <v>29609.809073087403</v>
      </c>
      <c r="U37" s="93" t="s">
        <v>47</v>
      </c>
      <c r="V37" s="256">
        <f t="shared" si="10"/>
        <v>37213.972416808116</v>
      </c>
      <c r="W37" s="93" t="s">
        <v>47</v>
      </c>
      <c r="X37" s="256">
        <f t="shared" si="11"/>
        <v>33976.4334324933</v>
      </c>
      <c r="Y37" s="93" t="s">
        <v>47</v>
      </c>
      <c r="Z37" s="256">
        <f t="shared" si="12"/>
        <v>36866.60042090533</v>
      </c>
      <c r="AA37" s="93" t="s">
        <v>47</v>
      </c>
      <c r="AB37" s="256">
        <f t="shared" si="13"/>
        <v>33803.36515917798</v>
      </c>
      <c r="AC37" s="93" t="s">
        <v>47</v>
      </c>
      <c r="AH37" s="256">
        <f t="shared" si="14"/>
        <v>25575.14975515205</v>
      </c>
      <c r="AI37" s="93" t="s">
        <v>47</v>
      </c>
      <c r="AJ37" s="256">
        <f t="shared" si="15"/>
        <v>31651.640744272998</v>
      </c>
      <c r="AK37" s="93" t="s">
        <v>47</v>
      </c>
    </row>
    <row r="38" spans="1:37" s="103" customFormat="1" ht="12.75" hidden="1">
      <c r="A38" s="255">
        <v>4</v>
      </c>
      <c r="B38" s="256">
        <f t="shared" si="0"/>
        <v>23563.097029334927</v>
      </c>
      <c r="C38" s="92" t="s">
        <v>47</v>
      </c>
      <c r="D38" s="256">
        <f t="shared" si="1"/>
        <v>28962.417545175285</v>
      </c>
      <c r="E38" s="93" t="s">
        <v>47</v>
      </c>
      <c r="F38" s="256">
        <f t="shared" si="2"/>
        <v>34907.7940635805</v>
      </c>
      <c r="G38" s="93" t="s">
        <v>47</v>
      </c>
      <c r="H38" s="256">
        <f t="shared" si="3"/>
        <v>38292.91299317575</v>
      </c>
      <c r="I38" s="93" t="s">
        <v>47</v>
      </c>
      <c r="J38" s="323">
        <f t="shared" si="4"/>
        <v>33423.12971592692</v>
      </c>
      <c r="K38" s="92" t="s">
        <v>47</v>
      </c>
      <c r="L38" s="256">
        <f t="shared" si="5"/>
        <v>37157.034732817956</v>
      </c>
      <c r="M38" s="93" t="s">
        <v>47</v>
      </c>
      <c r="N38" s="256">
        <f t="shared" si="6"/>
        <v>41868.99132109679</v>
      </c>
      <c r="O38" s="93" t="s">
        <v>47</v>
      </c>
      <c r="P38" s="256">
        <f t="shared" si="7"/>
        <v>36611.696599817195</v>
      </c>
      <c r="Q38" s="93" t="s">
        <v>47</v>
      </c>
      <c r="R38" s="256">
        <f t="shared" si="8"/>
        <v>36629.94775374158</v>
      </c>
      <c r="S38" s="93" t="s">
        <v>47</v>
      </c>
      <c r="T38" s="256">
        <f t="shared" si="9"/>
        <v>32078.43061055807</v>
      </c>
      <c r="U38" s="93" t="s">
        <v>47</v>
      </c>
      <c r="V38" s="256">
        <f t="shared" si="10"/>
        <v>40247.581278670485</v>
      </c>
      <c r="W38" s="93" t="s">
        <v>47</v>
      </c>
      <c r="X38" s="256">
        <f t="shared" si="11"/>
        <v>36747.5130423297</v>
      </c>
      <c r="Y38" s="93" t="s">
        <v>47</v>
      </c>
      <c r="Z38" s="256">
        <f t="shared" si="12"/>
        <v>44301.240011602305</v>
      </c>
      <c r="AA38" s="93" t="s">
        <v>47</v>
      </c>
      <c r="AB38" s="256">
        <f t="shared" si="13"/>
        <v>40196.333899582176</v>
      </c>
      <c r="AC38" s="93" t="s">
        <v>47</v>
      </c>
      <c r="AH38" s="256">
        <f t="shared" si="14"/>
        <v>27636.856750017956</v>
      </c>
      <c r="AI38" s="93" t="s">
        <v>47</v>
      </c>
      <c r="AJ38" s="256">
        <f t="shared" si="15"/>
        <v>33398.793068546845</v>
      </c>
      <c r="AK38" s="93" t="s">
        <v>47</v>
      </c>
    </row>
    <row r="39" spans="1:37" s="103" customFormat="1" ht="12.75" hidden="1">
      <c r="A39" s="255">
        <v>5</v>
      </c>
      <c r="B39" s="256">
        <f t="shared" si="0"/>
        <v>25626.567649243283</v>
      </c>
      <c r="C39" s="92" t="s">
        <v>47</v>
      </c>
      <c r="D39" s="256">
        <f t="shared" si="1"/>
        <v>30870.64473390627</v>
      </c>
      <c r="E39" s="93" t="s">
        <v>47</v>
      </c>
      <c r="F39" s="256">
        <f t="shared" si="2"/>
        <v>36546.98941118714</v>
      </c>
      <c r="G39" s="93" t="s">
        <v>47</v>
      </c>
      <c r="H39" s="256">
        <f t="shared" si="3"/>
        <v>39837.303051911236</v>
      </c>
      <c r="I39" s="93" t="s">
        <v>47</v>
      </c>
      <c r="J39" s="323">
        <f t="shared" si="4"/>
        <v>36471.4646854735</v>
      </c>
      <c r="K39" s="92" t="s">
        <v>47</v>
      </c>
      <c r="L39" s="256">
        <f t="shared" si="5"/>
        <v>39752.49196394943</v>
      </c>
      <c r="M39" s="93" t="s">
        <v>47</v>
      </c>
      <c r="N39" s="256">
        <f t="shared" si="6"/>
        <v>45670.299828473035</v>
      </c>
      <c r="O39" s="93" t="s">
        <v>47</v>
      </c>
      <c r="P39" s="256">
        <f t="shared" si="7"/>
        <v>39674.306946894925</v>
      </c>
      <c r="Q39" s="93" t="s">
        <v>47</v>
      </c>
      <c r="R39" s="256">
        <f t="shared" si="8"/>
        <v>39700.85692631688</v>
      </c>
      <c r="S39" s="93" t="s">
        <v>47</v>
      </c>
      <c r="T39" s="256">
        <f t="shared" si="9"/>
        <v>34598.392355152064</v>
      </c>
      <c r="U39" s="93" t="s">
        <v>47</v>
      </c>
      <c r="V39" s="256">
        <f t="shared" si="10"/>
        <v>43348.31694602869</v>
      </c>
      <c r="W39" s="93" t="s">
        <v>47</v>
      </c>
      <c r="X39" s="256">
        <f t="shared" si="11"/>
        <v>39577.0073936326</v>
      </c>
      <c r="Y39" s="93" t="s">
        <v>47</v>
      </c>
      <c r="Z39" s="256">
        <f t="shared" si="12"/>
        <v>51809.98378204254</v>
      </c>
      <c r="AA39" s="93" t="s">
        <v>47</v>
      </c>
      <c r="AB39" s="256">
        <f t="shared" si="13"/>
        <v>46652.937853637464</v>
      </c>
      <c r="AC39" s="93" t="s">
        <v>47</v>
      </c>
      <c r="AH39" s="256">
        <f t="shared" si="14"/>
        <v>29717.18234428486</v>
      </c>
      <c r="AI39" s="93" t="s">
        <v>47</v>
      </c>
      <c r="AJ39" s="256">
        <f t="shared" si="15"/>
        <v>35161.14633591099</v>
      </c>
      <c r="AK39" s="93" t="s">
        <v>47</v>
      </c>
    </row>
    <row r="40" spans="1:37" s="103" customFormat="1" ht="12.75" hidden="1">
      <c r="A40" s="255">
        <v>6</v>
      </c>
      <c r="B40" s="256">
        <f t="shared" si="0"/>
        <v>27709.48842280405</v>
      </c>
      <c r="C40" s="92" t="s">
        <v>47</v>
      </c>
      <c r="D40" s="256">
        <f t="shared" si="1"/>
        <v>32796.246625527245</v>
      </c>
      <c r="E40" s="93" t="s">
        <v>47</v>
      </c>
      <c r="F40" s="256">
        <f t="shared" si="2"/>
        <v>38201.37087506988</v>
      </c>
      <c r="G40" s="93" t="s">
        <v>47</v>
      </c>
      <c r="H40" s="256">
        <f t="shared" si="3"/>
        <v>41395.41118958883</v>
      </c>
      <c r="I40" s="93" t="s">
        <v>47</v>
      </c>
      <c r="J40" s="323">
        <f t="shared" si="4"/>
        <v>39547.33425618348</v>
      </c>
      <c r="K40" s="92" t="s">
        <v>47</v>
      </c>
      <c r="L40" s="256">
        <f t="shared" si="5"/>
        <v>42370.8498627701</v>
      </c>
      <c r="M40" s="93" t="s">
        <v>47</v>
      </c>
      <c r="N40" s="256">
        <f t="shared" si="6"/>
        <v>49559.408488160654</v>
      </c>
      <c r="O40" s="93" t="s">
        <v>47</v>
      </c>
      <c r="P40" s="256">
        <f t="shared" si="7"/>
        <v>42803.940752560535</v>
      </c>
      <c r="Q40" s="93" t="s">
        <v>47</v>
      </c>
      <c r="R40" s="256">
        <f t="shared" si="8"/>
        <v>42840.373844981616</v>
      </c>
      <c r="S40" s="93" t="s">
        <v>47</v>
      </c>
      <c r="T40" s="256">
        <f t="shared" si="9"/>
        <v>37170.938084529116</v>
      </c>
      <c r="U40" s="93" t="s">
        <v>47</v>
      </c>
      <c r="V40" s="256">
        <f t="shared" si="10"/>
        <v>46517.830274143154</v>
      </c>
      <c r="W40" s="93" t="s">
        <v>47</v>
      </c>
      <c r="X40" s="256">
        <f t="shared" si="11"/>
        <v>42466.33643832024</v>
      </c>
      <c r="Y40" s="93" t="s">
        <v>47</v>
      </c>
      <c r="Z40" s="256">
        <f t="shared" si="12"/>
        <v>59393.57340795935</v>
      </c>
      <c r="AA40" s="93" t="s">
        <v>47</v>
      </c>
      <c r="AB40" s="256">
        <f t="shared" si="13"/>
        <v>53173.81348221877</v>
      </c>
      <c r="AC40" s="93" t="s">
        <v>47</v>
      </c>
      <c r="AH40" s="256">
        <f t="shared" si="14"/>
        <v>31816.303122168094</v>
      </c>
      <c r="AI40" s="93" t="s">
        <v>47</v>
      </c>
      <c r="AJ40" s="256">
        <f t="shared" si="15"/>
        <v>36938.84149770777</v>
      </c>
      <c r="AK40" s="93" t="s">
        <v>47</v>
      </c>
    </row>
    <row r="41" spans="1:37" s="103" customFormat="1" ht="12.75" hidden="1">
      <c r="A41" s="255">
        <v>7</v>
      </c>
      <c r="B41" s="256">
        <f t="shared" si="0"/>
        <v>29812.048370829267</v>
      </c>
      <c r="C41" s="92" t="s">
        <v>47</v>
      </c>
      <c r="D41" s="256">
        <f t="shared" si="1"/>
        <v>34739.388799630506</v>
      </c>
      <c r="E41" s="93" t="s">
        <v>47</v>
      </c>
      <c r="F41" s="256">
        <f t="shared" si="2"/>
        <v>39871.08462175267</v>
      </c>
      <c r="G41" s="93" t="s">
        <v>47</v>
      </c>
      <c r="H41" s="256">
        <f t="shared" si="3"/>
        <v>42967.3662361192</v>
      </c>
      <c r="I41" s="93" t="s">
        <v>47</v>
      </c>
      <c r="J41" s="323">
        <f t="shared" si="4"/>
        <v>42650.99960819053</v>
      </c>
      <c r="K41" s="92" t="s">
        <v>47</v>
      </c>
      <c r="L41" s="256">
        <f t="shared" si="5"/>
        <v>45012.322624393055</v>
      </c>
      <c r="M41" s="93" t="s">
        <v>47</v>
      </c>
      <c r="N41" s="256">
        <f t="shared" si="6"/>
        <v>53538.497713887715</v>
      </c>
      <c r="O41" s="93" t="s">
        <v>47</v>
      </c>
      <c r="P41" s="256">
        <f t="shared" si="7"/>
        <v>46002.24205773347</v>
      </c>
      <c r="Q41" s="93" t="s">
        <v>47</v>
      </c>
      <c r="R41" s="256">
        <f t="shared" si="8"/>
        <v>46050.189545299116</v>
      </c>
      <c r="S41" s="93" t="s">
        <v>47</v>
      </c>
      <c r="T41" s="256">
        <f t="shared" si="9"/>
        <v>39797.34278250098</v>
      </c>
      <c r="U41" s="93" t="s">
        <v>47</v>
      </c>
      <c r="V41" s="256">
        <f t="shared" si="10"/>
        <v>49757.81366692776</v>
      </c>
      <c r="W41" s="93" t="s">
        <v>47</v>
      </c>
      <c r="X41" s="256">
        <f t="shared" si="11"/>
        <v>45416.95577970674</v>
      </c>
      <c r="Y41" s="93" t="s">
        <v>47</v>
      </c>
      <c r="Z41" s="256">
        <f t="shared" si="12"/>
        <v>67052.75800359466</v>
      </c>
      <c r="AA41" s="93" t="s">
        <v>47</v>
      </c>
      <c r="AB41" s="256">
        <f t="shared" si="13"/>
        <v>59759.60362728265</v>
      </c>
      <c r="AC41" s="93" t="s">
        <v>47</v>
      </c>
      <c r="AH41" s="256">
        <f t="shared" si="14"/>
        <v>33934.3973897729</v>
      </c>
      <c r="AI41" s="93" t="s">
        <v>47</v>
      </c>
      <c r="AJ41" s="256">
        <f t="shared" si="15"/>
        <v>38732.020862612735</v>
      </c>
      <c r="AK41" s="93" t="s">
        <v>47</v>
      </c>
    </row>
    <row r="42" spans="1:37" s="103" customFormat="1" ht="12.75" hidden="1">
      <c r="A42" s="255">
        <v>8</v>
      </c>
      <c r="B42" s="256">
        <f t="shared" si="0"/>
        <v>31934.43838145843</v>
      </c>
      <c r="C42" s="92" t="s">
        <v>47</v>
      </c>
      <c r="D42" s="256">
        <f t="shared" si="1"/>
        <v>36700.23845460233</v>
      </c>
      <c r="E42" s="93" t="s">
        <v>47</v>
      </c>
      <c r="F42" s="256">
        <f t="shared" si="2"/>
        <v>41556.27825439417</v>
      </c>
      <c r="G42" s="93" t="s">
        <v>47</v>
      </c>
      <c r="H42" s="256">
        <f t="shared" si="3"/>
        <v>44553.29827086653</v>
      </c>
      <c r="I42" s="93" t="s">
        <v>47</v>
      </c>
      <c r="J42" s="323">
        <f t="shared" si="4"/>
        <v>45782.724468601504</v>
      </c>
      <c r="K42" s="92" t="s">
        <v>47</v>
      </c>
      <c r="L42" s="256">
        <f t="shared" si="5"/>
        <v>47677.12651662613</v>
      </c>
      <c r="M42" s="93" t="s">
        <v>47</v>
      </c>
      <c r="N42" s="256">
        <f t="shared" si="6"/>
        <v>57609.80290500098</v>
      </c>
      <c r="O42" s="93" t="s">
        <v>47</v>
      </c>
      <c r="P42" s="256">
        <f t="shared" si="7"/>
        <v>49270.896258437744</v>
      </c>
      <c r="Q42" s="93" t="s">
        <v>47</v>
      </c>
      <c r="R42" s="256">
        <f t="shared" si="8"/>
        <v>49332.03764213972</v>
      </c>
      <c r="S42" s="93" t="s">
        <v>47</v>
      </c>
      <c r="T42" s="256">
        <f t="shared" si="9"/>
        <v>42478.91342761426</v>
      </c>
      <c r="U42" s="93" t="s">
        <v>47</v>
      </c>
      <c r="V42" s="256">
        <f t="shared" si="10"/>
        <v>53070.00212754127</v>
      </c>
      <c r="W42" s="93" t="s">
        <v>47</v>
      </c>
      <c r="X42" s="256">
        <f t="shared" si="11"/>
        <v>48430.357573543544</v>
      </c>
      <c r="Y42" s="93" t="s">
        <v>47</v>
      </c>
      <c r="Z42" s="256">
        <f t="shared" si="12"/>
        <v>74788.29419637904</v>
      </c>
      <c r="AA42" s="93" t="s">
        <v>47</v>
      </c>
      <c r="AB42" s="256">
        <f t="shared" si="13"/>
        <v>66410.95757592015</v>
      </c>
      <c r="AC42" s="93" t="s">
        <v>47</v>
      </c>
      <c r="AH42" s="256">
        <f t="shared" si="14"/>
        <v>36071.64519213492</v>
      </c>
      <c r="AI42" s="93" t="s">
        <v>47</v>
      </c>
      <c r="AJ42" s="256">
        <f t="shared" si="15"/>
        <v>40540.82810997901</v>
      </c>
      <c r="AK42" s="93" t="s">
        <v>47</v>
      </c>
    </row>
    <row r="43" spans="1:37" s="103" customFormat="1" ht="12.75" hidden="1">
      <c r="A43" s="255">
        <v>9</v>
      </c>
      <c r="B43" s="256">
        <f t="shared" si="0"/>
        <v>34076.85122876326</v>
      </c>
      <c r="C43" s="92" t="s">
        <v>47</v>
      </c>
      <c r="D43" s="256">
        <f t="shared" si="1"/>
        <v>38678.964423665064</v>
      </c>
      <c r="E43" s="93" t="s">
        <v>47</v>
      </c>
      <c r="F43" s="256">
        <f t="shared" si="2"/>
        <v>43257.100827063965</v>
      </c>
      <c r="G43" s="93" t="s">
        <v>47</v>
      </c>
      <c r="H43" s="256">
        <f t="shared" si="3"/>
        <v>46153.33863497872</v>
      </c>
      <c r="I43" s="93" t="s">
        <v>47</v>
      </c>
      <c r="J43" s="323">
        <f t="shared" si="4"/>
        <v>48942.775136703465</v>
      </c>
      <c r="K43" s="92" t="s">
        <v>47</v>
      </c>
      <c r="L43" s="256">
        <f t="shared" si="5"/>
        <v>50365.479900401755</v>
      </c>
      <c r="M43" s="93" t="s">
        <v>47</v>
      </c>
      <c r="N43" s="256">
        <f t="shared" si="6"/>
        <v>61775.61583737165</v>
      </c>
      <c r="O43" s="93" t="s">
        <v>47</v>
      </c>
      <c r="P43" s="256">
        <f t="shared" si="7"/>
        <v>52611.631151388094</v>
      </c>
      <c r="Q43" s="93" t="s">
        <v>47</v>
      </c>
      <c r="R43" s="256">
        <f t="shared" si="8"/>
        <v>52687.695406430736</v>
      </c>
      <c r="S43" s="93" t="s">
        <v>47</v>
      </c>
      <c r="T43" s="256">
        <f t="shared" si="9"/>
        <v>45216.98980168931</v>
      </c>
      <c r="U43" s="93" t="s">
        <v>47</v>
      </c>
      <c r="V43" s="256">
        <f t="shared" si="10"/>
        <v>56456.174335568445</v>
      </c>
      <c r="W43" s="93" t="s">
        <v>47</v>
      </c>
      <c r="X43" s="256">
        <f t="shared" si="11"/>
        <v>51508.07145186338</v>
      </c>
      <c r="Y43" s="93" t="s">
        <v>47</v>
      </c>
      <c r="Z43" s="256">
        <f t="shared" si="12"/>
        <v>82600.94620236302</v>
      </c>
      <c r="AA43" s="93" t="s">
        <v>47</v>
      </c>
      <c r="AB43" s="256">
        <f t="shared" si="13"/>
        <v>73128.5311250539</v>
      </c>
      <c r="AC43" s="93" t="s">
        <v>47</v>
      </c>
      <c r="AH43" s="256">
        <f t="shared" si="14"/>
        <v>38228.228330430735</v>
      </c>
      <c r="AI43" s="93" t="s">
        <v>47</v>
      </c>
      <c r="AJ43" s="256">
        <f t="shared" si="15"/>
        <v>42365.408303314354</v>
      </c>
      <c r="AK43" s="93" t="s">
        <v>47</v>
      </c>
    </row>
    <row r="44" spans="1:37" s="103" customFormat="1" ht="12.75" hidden="1">
      <c r="A44" s="255">
        <v>10</v>
      </c>
      <c r="B44" s="256">
        <f t="shared" si="0"/>
        <v>36239.48159153863</v>
      </c>
      <c r="C44" s="92" t="s">
        <v>47</v>
      </c>
      <c r="D44" s="256">
        <f t="shared" si="1"/>
        <v>40675.737191079264</v>
      </c>
      <c r="E44" s="93" t="s">
        <v>47</v>
      </c>
      <c r="F44" s="256">
        <f t="shared" si="2"/>
        <v>44973.70285916148</v>
      </c>
      <c r="G44" s="93" t="s">
        <v>47</v>
      </c>
      <c r="H44" s="256">
        <f t="shared" si="3"/>
        <v>47767.61994384023</v>
      </c>
      <c r="I44" s="93" t="s">
        <v>47</v>
      </c>
      <c r="J44" s="323">
        <f t="shared" si="4"/>
        <v>52131.420509421856</v>
      </c>
      <c r="K44" s="92" t="s">
        <v>47</v>
      </c>
      <c r="L44" s="256">
        <f t="shared" si="5"/>
        <v>53077.60325041027</v>
      </c>
      <c r="M44" s="93" t="s">
        <v>47</v>
      </c>
      <c r="N44" s="256">
        <f t="shared" si="6"/>
        <v>66038.2860895069</v>
      </c>
      <c r="O44" s="93" t="s">
        <v>47</v>
      </c>
      <c r="P44" s="256">
        <f t="shared" si="7"/>
        <v>56026.2180060387</v>
      </c>
      <c r="Q44" s="93" t="s">
        <v>47</v>
      </c>
      <c r="R44" s="256">
        <f t="shared" si="8"/>
        <v>56118.984869158936</v>
      </c>
      <c r="S44" s="93" t="s">
        <v>47</v>
      </c>
      <c r="T44" s="256">
        <f t="shared" si="9"/>
        <v>48012.94531882024</v>
      </c>
      <c r="U44" s="93" t="s">
        <v>47</v>
      </c>
      <c r="V44" s="256">
        <f t="shared" si="10"/>
        <v>59918.153751463986</v>
      </c>
      <c r="W44" s="93" t="s">
        <v>47</v>
      </c>
      <c r="X44" s="256">
        <f t="shared" si="11"/>
        <v>54651.66547020397</v>
      </c>
      <c r="Y44" s="93" t="s">
        <v>47</v>
      </c>
      <c r="Z44" s="256">
        <f t="shared" si="12"/>
        <v>90491.48590240572</v>
      </c>
      <c r="AA44" s="93" t="s">
        <v>47</v>
      </c>
      <c r="AB44" s="256">
        <f t="shared" si="13"/>
        <v>79912.98664678473</v>
      </c>
      <c r="AC44" s="93" t="s">
        <v>47</v>
      </c>
      <c r="AH44" s="256">
        <f t="shared" si="14"/>
        <v>40404.33037935995</v>
      </c>
      <c r="AI44" s="93" t="s">
        <v>47</v>
      </c>
      <c r="AJ44" s="256">
        <f t="shared" si="15"/>
        <v>44205.90790389219</v>
      </c>
      <c r="AK44" s="93" t="s">
        <v>47</v>
      </c>
    </row>
    <row r="45" spans="1:37" s="103" customFormat="1" ht="12.75" hidden="1">
      <c r="A45" s="255">
        <v>11</v>
      </c>
      <c r="B45" s="256">
        <f t="shared" si="0"/>
        <v>38422.5260722814</v>
      </c>
      <c r="C45" s="92" t="s">
        <v>47</v>
      </c>
      <c r="D45" s="256">
        <f t="shared" si="1"/>
        <v>42690.7289085074</v>
      </c>
      <c r="E45" s="93" t="s">
        <v>47</v>
      </c>
      <c r="F45" s="256">
        <f t="shared" si="2"/>
        <v>46706.236349978804</v>
      </c>
      <c r="G45" s="93" t="s">
        <v>47</v>
      </c>
      <c r="H45" s="256">
        <f t="shared" si="3"/>
        <v>49396.27609964898</v>
      </c>
      <c r="I45" s="93" t="s">
        <v>47</v>
      </c>
      <c r="J45" s="323">
        <f t="shared" si="4"/>
        <v>55348.93210703261</v>
      </c>
      <c r="K45" s="92" t="s">
        <v>47</v>
      </c>
      <c r="L45" s="256">
        <f t="shared" si="5"/>
        <v>55813.71917593837</v>
      </c>
      <c r="M45" s="93" t="s">
        <v>47</v>
      </c>
      <c r="N45" s="256">
        <f t="shared" si="6"/>
        <v>70400.22250475813</v>
      </c>
      <c r="O45" s="93" t="s">
        <v>47</v>
      </c>
      <c r="P45" s="256">
        <f t="shared" si="7"/>
        <v>59516.4726637643</v>
      </c>
      <c r="Q45" s="93" t="s">
        <v>47</v>
      </c>
      <c r="R45" s="256">
        <f t="shared" si="8"/>
        <v>59627.773953315074</v>
      </c>
      <c r="S45" s="93" t="s">
        <v>47</v>
      </c>
      <c r="T45" s="256">
        <f t="shared" si="9"/>
        <v>50868.18787535415</v>
      </c>
      <c r="U45" s="93" t="s">
        <v>47</v>
      </c>
      <c r="V45" s="256">
        <f t="shared" si="10"/>
        <v>63457.809748949585</v>
      </c>
      <c r="W45" s="93" t="s">
        <v>47</v>
      </c>
      <c r="X45" s="256">
        <f t="shared" si="11"/>
        <v>57862.74707880338</v>
      </c>
      <c r="Y45" s="93" t="s">
        <v>47</v>
      </c>
      <c r="Z45" s="256">
        <f t="shared" si="12"/>
        <v>98460.69291912855</v>
      </c>
      <c r="AA45" s="93" t="s">
        <v>47</v>
      </c>
      <c r="AB45" s="256">
        <f t="shared" si="13"/>
        <v>86764.99315439453</v>
      </c>
      <c r="AC45" s="93" t="s">
        <v>47</v>
      </c>
      <c r="AH45" s="256">
        <f t="shared" si="14"/>
        <v>42600.13670470067</v>
      </c>
      <c r="AI45" s="93" t="s">
        <v>47</v>
      </c>
      <c r="AJ45" s="256">
        <f t="shared" si="15"/>
        <v>46062.474784497805</v>
      </c>
      <c r="AK45" s="93" t="s">
        <v>47</v>
      </c>
    </row>
    <row r="46" spans="1:37" s="103" customFormat="1" ht="12.75" hidden="1">
      <c r="A46" s="255">
        <v>12</v>
      </c>
      <c r="B46" s="256">
        <f t="shared" si="0"/>
        <v>40626.18321635945</v>
      </c>
      <c r="C46" s="92" t="s">
        <v>47</v>
      </c>
      <c r="D46" s="256">
        <f t="shared" si="1"/>
        <v>44724.1134115412</v>
      </c>
      <c r="E46" s="93" t="s">
        <v>47</v>
      </c>
      <c r="F46" s="256">
        <f t="shared" si="2"/>
        <v>48454.85479340941</v>
      </c>
      <c r="G46" s="93" t="s">
        <v>47</v>
      </c>
      <c r="H46" s="256">
        <f t="shared" si="3"/>
        <v>51039.44230411855</v>
      </c>
      <c r="I46" s="93" t="s">
        <v>47</v>
      </c>
      <c r="J46" s="323">
        <f t="shared" si="4"/>
        <v>58595.58409913094</v>
      </c>
      <c r="K46" s="92" t="s">
        <v>47</v>
      </c>
      <c r="L46" s="256">
        <f t="shared" si="5"/>
        <v>58574.05244191531</v>
      </c>
      <c r="M46" s="93" t="s">
        <v>47</v>
      </c>
      <c r="N46" s="256">
        <f t="shared" si="6"/>
        <v>74863.89469053989</v>
      </c>
      <c r="O46" s="93" t="s">
        <v>47</v>
      </c>
      <c r="P46" s="256">
        <f t="shared" si="7"/>
        <v>63084.256664860484</v>
      </c>
      <c r="Q46" s="93" t="s">
        <v>47</v>
      </c>
      <c r="R46" s="256">
        <f t="shared" si="8"/>
        <v>63215.97763448794</v>
      </c>
      <c r="S46" s="93" t="s">
        <v>47</v>
      </c>
      <c r="T46" s="256">
        <f t="shared" si="9"/>
        <v>53784.16072138049</v>
      </c>
      <c r="U46" s="93" t="s">
        <v>47</v>
      </c>
      <c r="V46" s="256">
        <f t="shared" si="10"/>
        <v>67077.05877607135</v>
      </c>
      <c r="W46" s="93" t="s">
        <v>47</v>
      </c>
      <c r="X46" s="256">
        <f t="shared" si="11"/>
        <v>61142.964118373835</v>
      </c>
      <c r="Y46" s="93" t="s">
        <v>47</v>
      </c>
      <c r="Z46" s="256">
        <f t="shared" si="12"/>
        <v>106509.35469464264</v>
      </c>
      <c r="AA46" s="93" t="s">
        <v>47</v>
      </c>
      <c r="AB46" s="256">
        <f t="shared" si="13"/>
        <v>93685.22636901245</v>
      </c>
      <c r="AC46" s="93" t="s">
        <v>47</v>
      </c>
      <c r="AH46" s="256">
        <f t="shared" si="14"/>
        <v>44815.83448104023</v>
      </c>
      <c r="AI46" s="93" t="s">
        <v>47</v>
      </c>
      <c r="AJ46" s="256">
        <f t="shared" si="15"/>
        <v>47935.25824331144</v>
      </c>
      <c r="AK46" s="93" t="s">
        <v>47</v>
      </c>
    </row>
    <row r="47" spans="1:37" s="103" customFormat="1" ht="12.75" hidden="1">
      <c r="A47" s="255">
        <v>13</v>
      </c>
      <c r="B47" s="256">
        <f t="shared" si="0"/>
        <v>42850.65353137213</v>
      </c>
      <c r="C47" s="92" t="s">
        <v>47</v>
      </c>
      <c r="D47" s="256">
        <f t="shared" si="1"/>
        <v>46776.06623639345</v>
      </c>
      <c r="E47" s="93" t="s">
        <v>47</v>
      </c>
      <c r="F47" s="256">
        <f t="shared" si="2"/>
        <v>50219.71319280338</v>
      </c>
      <c r="G47" s="93" t="s">
        <v>47</v>
      </c>
      <c r="H47" s="256">
        <f t="shared" si="3"/>
        <v>52697.255071306725</v>
      </c>
      <c r="I47" s="93" t="s">
        <v>47</v>
      </c>
      <c r="J47" s="323">
        <f t="shared" si="4"/>
        <v>61871.65333085859</v>
      </c>
      <c r="K47" s="92" t="s">
        <v>47</v>
      </c>
      <c r="L47" s="256">
        <f t="shared" si="5"/>
        <v>61358.82999016808</v>
      </c>
      <c r="M47" s="93" t="s">
        <v>47</v>
      </c>
      <c r="N47" s="256">
        <f t="shared" si="6"/>
        <v>79431.83455549611</v>
      </c>
      <c r="O47" s="93" t="s">
        <v>47</v>
      </c>
      <c r="P47" s="256">
        <f t="shared" si="7"/>
        <v>66731.47840406727</v>
      </c>
      <c r="Q47" s="93" t="s">
        <v>47</v>
      </c>
      <c r="R47" s="256">
        <f t="shared" si="8"/>
        <v>66885.5591308331</v>
      </c>
      <c r="S47" s="93" t="s">
        <v>47</v>
      </c>
      <c r="T47" s="256">
        <f t="shared" si="9"/>
        <v>56762.343354275006</v>
      </c>
      <c r="U47" s="93" t="s">
        <v>47</v>
      </c>
      <c r="V47" s="256">
        <f t="shared" si="10"/>
        <v>70777.86554564338</v>
      </c>
      <c r="W47" s="93" t="s">
        <v>47</v>
      </c>
      <c r="X47" s="256">
        <f t="shared" si="11"/>
        <v>64494.00584107591</v>
      </c>
      <c r="Y47" s="93" t="s">
        <v>47</v>
      </c>
      <c r="Z47" s="256">
        <f t="shared" si="12"/>
        <v>114638.26656905591</v>
      </c>
      <c r="AA47" s="93" t="s">
        <v>47</v>
      </c>
      <c r="AB47" s="256">
        <f t="shared" si="13"/>
        <v>100674.36878695001</v>
      </c>
      <c r="AC47" s="93" t="s">
        <v>47</v>
      </c>
      <c r="AH47" s="256">
        <f t="shared" si="14"/>
        <v>47051.61270968233</v>
      </c>
      <c r="AI47" s="93" t="s">
        <v>47</v>
      </c>
      <c r="AJ47" s="256">
        <f t="shared" si="15"/>
        <v>49824.40901792903</v>
      </c>
      <c r="AK47" s="93" t="s">
        <v>47</v>
      </c>
    </row>
    <row r="48" spans="1:37" s="103" customFormat="1" ht="12.75" hidden="1">
      <c r="A48" s="255">
        <v>14</v>
      </c>
      <c r="B48" s="256">
        <f t="shared" si="0"/>
        <v>45096.13950670496</v>
      </c>
      <c r="C48" s="92" t="s">
        <v>47</v>
      </c>
      <c r="D48" s="256">
        <f t="shared" si="1"/>
        <v>48846.76463675697</v>
      </c>
      <c r="E48" s="93" t="s">
        <v>47</v>
      </c>
      <c r="F48" s="256">
        <f t="shared" si="2"/>
        <v>52000.96807597164</v>
      </c>
      <c r="G48" s="93" t="s">
        <v>47</v>
      </c>
      <c r="H48" s="256">
        <f t="shared" si="3"/>
        <v>54369.85224057205</v>
      </c>
      <c r="I48" s="93" t="s">
        <v>47</v>
      </c>
      <c r="J48" s="323">
        <f t="shared" si="4"/>
        <v>65177.41934939336</v>
      </c>
      <c r="K48" s="92" t="s">
        <v>47</v>
      </c>
      <c r="L48" s="256">
        <f t="shared" si="5"/>
        <v>64168.28096088873</v>
      </c>
      <c r="M48" s="93" t="s">
        <v>47</v>
      </c>
      <c r="N48" s="256">
        <f t="shared" si="6"/>
        <v>84106.63788557492</v>
      </c>
      <c r="O48" s="93" t="s">
        <v>47</v>
      </c>
      <c r="P48" s="256">
        <f t="shared" si="7"/>
        <v>70460.09431533849</v>
      </c>
      <c r="Q48" s="93" t="s">
        <v>47</v>
      </c>
      <c r="R48" s="256">
        <f t="shared" si="8"/>
        <v>70638.53112316006</v>
      </c>
      <c r="S48" s="93" t="s">
        <v>47</v>
      </c>
      <c r="T48" s="256">
        <f t="shared" si="9"/>
        <v>59804.25243485686</v>
      </c>
      <c r="U48" s="93" t="s">
        <v>47</v>
      </c>
      <c r="V48" s="256">
        <f t="shared" si="10"/>
        <v>74562.24425582142</v>
      </c>
      <c r="W48" s="93" t="s">
        <v>47</v>
      </c>
      <c r="X48" s="256">
        <f t="shared" si="11"/>
        <v>67917.6039573315</v>
      </c>
      <c r="Y48" s="93" t="s">
        <v>47</v>
      </c>
      <c r="Z48" s="256">
        <f t="shared" si="12"/>
        <v>122848.2318597703</v>
      </c>
      <c r="AA48" s="93" t="s">
        <v>47</v>
      </c>
      <c r="AB48" s="256">
        <f t="shared" si="13"/>
        <v>107733.10974771368</v>
      </c>
      <c r="AC48" s="93" t="s">
        <v>47</v>
      </c>
      <c r="AH48" s="256">
        <f t="shared" si="14"/>
        <v>49307.662236733406</v>
      </c>
      <c r="AI48" s="93" t="s">
        <v>47</v>
      </c>
      <c r="AJ48" s="256">
        <f t="shared" si="15"/>
        <v>51730.07929952276</v>
      </c>
      <c r="AK48" s="93" t="s">
        <v>47</v>
      </c>
    </row>
    <row r="49" spans="1:37" s="103" customFormat="1" ht="12.75" hidden="1">
      <c r="A49" s="255">
        <v>15</v>
      </c>
      <c r="B49" s="256">
        <f t="shared" si="0"/>
        <v>47362.84563327937</v>
      </c>
      <c r="C49" s="92" t="s">
        <v>47</v>
      </c>
      <c r="D49" s="256">
        <f t="shared" si="1"/>
        <v>50936.38760083116</v>
      </c>
      <c r="E49" s="93" t="s">
        <v>47</v>
      </c>
      <c r="F49" s="256">
        <f t="shared" si="2"/>
        <v>53798.77751033958</v>
      </c>
      <c r="G49" s="93" t="s">
        <v>47</v>
      </c>
      <c r="H49" s="256">
        <f t="shared" si="3"/>
        <v>56057.37298965912</v>
      </c>
      <c r="I49" s="93" t="s">
        <v>47</v>
      </c>
      <c r="J49" s="323">
        <f t="shared" si="4"/>
        <v>68513.16443070209</v>
      </c>
      <c r="K49" s="92" t="s">
        <v>47</v>
      </c>
      <c r="L49" s="256">
        <f t="shared" si="5"/>
        <v>67002.63671431472</v>
      </c>
      <c r="M49" s="93" t="s">
        <v>47</v>
      </c>
      <c r="N49" s="256">
        <f t="shared" si="6"/>
        <v>88890.96595999584</v>
      </c>
      <c r="O49" s="93" t="s">
        <v>47</v>
      </c>
      <c r="P49" s="256">
        <f t="shared" si="7"/>
        <v>74272.11008659648</v>
      </c>
      <c r="Q49" s="93" t="s">
        <v>47</v>
      </c>
      <c r="R49" s="256">
        <f t="shared" si="8"/>
        <v>74476.95700590001</v>
      </c>
      <c r="S49" s="93" t="s">
        <v>47</v>
      </c>
      <c r="T49" s="256">
        <f t="shared" si="9"/>
        <v>62911.442726730864</v>
      </c>
      <c r="U49" s="93" t="s">
        <v>47</v>
      </c>
      <c r="V49" s="256">
        <f t="shared" si="10"/>
        <v>78432.259841569</v>
      </c>
      <c r="W49" s="93" t="s">
        <v>47</v>
      </c>
      <c r="X49" s="256">
        <f t="shared" si="11"/>
        <v>71415.53370912903</v>
      </c>
      <c r="Y49" s="93" t="s">
        <v>47</v>
      </c>
      <c r="Z49" s="256">
        <f t="shared" si="12"/>
        <v>131140.06194157348</v>
      </c>
      <c r="AA49" s="93" t="s">
        <v>47</v>
      </c>
      <c r="AB49" s="256">
        <f t="shared" si="13"/>
        <v>114862.14550269881</v>
      </c>
      <c r="AC49" s="93" t="s">
        <v>47</v>
      </c>
      <c r="AH49" s="256">
        <f t="shared" si="14"/>
        <v>51584.17577136866</v>
      </c>
      <c r="AI49" s="93" t="s">
        <v>47</v>
      </c>
      <c r="AJ49" s="256">
        <f t="shared" si="15"/>
        <v>53652.42274714189</v>
      </c>
      <c r="AK49" s="93" t="s">
        <v>47</v>
      </c>
    </row>
    <row r="50" spans="1:37" s="103" customFormat="1" ht="12.75" hidden="1">
      <c r="A50" s="255">
        <v>16</v>
      </c>
      <c r="B50" s="256">
        <f t="shared" si="0"/>
        <v>49650.97842350097</v>
      </c>
      <c r="C50" s="92" t="s">
        <v>47</v>
      </c>
      <c r="D50" s="256">
        <f t="shared" si="1"/>
        <v>53045.11586851935</v>
      </c>
      <c r="E50" s="93" t="s">
        <v>47</v>
      </c>
      <c r="F50" s="256">
        <f t="shared" si="2"/>
        <v>55613.30111825281</v>
      </c>
      <c r="G50" s="93" t="s">
        <v>47</v>
      </c>
      <c r="H50" s="256">
        <f t="shared" si="3"/>
        <v>57759.95784791464</v>
      </c>
      <c r="I50" s="93" t="s">
        <v>47</v>
      </c>
      <c r="J50" s="323">
        <f t="shared" si="4"/>
        <v>71879.17360656144</v>
      </c>
      <c r="K50" s="92" t="s">
        <v>47</v>
      </c>
      <c r="L50" s="256">
        <f t="shared" si="5"/>
        <v>69862.13085262591</v>
      </c>
      <c r="M50" s="93" t="s">
        <v>47</v>
      </c>
      <c r="N50" s="256">
        <f t="shared" si="6"/>
        <v>93787.5472081207</v>
      </c>
      <c r="O50" s="93" t="s">
        <v>47</v>
      </c>
      <c r="P50" s="256">
        <f t="shared" si="7"/>
        <v>78169.5819052321</v>
      </c>
      <c r="Q50" s="93" t="s">
        <v>47</v>
      </c>
      <c r="R50" s="256">
        <f t="shared" si="8"/>
        <v>78402.9521697362</v>
      </c>
      <c r="S50" s="93" t="s">
        <v>47</v>
      </c>
      <c r="T50" s="256">
        <f t="shared" si="9"/>
        <v>66085.50805940224</v>
      </c>
      <c r="U50" s="93" t="s">
        <v>47</v>
      </c>
      <c r="V50" s="256">
        <f t="shared" si="10"/>
        <v>82390.02925779844</v>
      </c>
      <c r="W50" s="93" t="s">
        <v>47</v>
      </c>
      <c r="X50" s="256">
        <f t="shared" si="11"/>
        <v>74989.61497049221</v>
      </c>
      <c r="Y50" s="93" t="s">
        <v>47</v>
      </c>
      <c r="Z50" s="256">
        <f t="shared" si="12"/>
        <v>139514.57632753783</v>
      </c>
      <c r="AA50" s="93" t="s">
        <v>47</v>
      </c>
      <c r="AB50" s="256">
        <f t="shared" si="13"/>
        <v>122062.179284576</v>
      </c>
      <c r="AC50" s="93" t="s">
        <v>47</v>
      </c>
      <c r="AH50" s="256">
        <f t="shared" si="14"/>
        <v>53881.34790428115</v>
      </c>
      <c r="AI50" s="93" t="s">
        <v>47</v>
      </c>
      <c r="AJ50" s="256">
        <f t="shared" si="15"/>
        <v>55591.5945021564</v>
      </c>
      <c r="AK50" s="93" t="s">
        <v>47</v>
      </c>
    </row>
    <row r="51" spans="1:37" s="103" customFormat="1" ht="12.75" hidden="1">
      <c r="A51" s="255">
        <v>17</v>
      </c>
      <c r="B51" s="256">
        <f t="shared" si="0"/>
        <v>51960.74643140643</v>
      </c>
      <c r="C51" s="92" t="s">
        <v>47</v>
      </c>
      <c r="D51" s="256">
        <f t="shared" si="1"/>
        <v>55173.13194879686</v>
      </c>
      <c r="E51" s="93" t="s">
        <v>47</v>
      </c>
      <c r="F51" s="256">
        <f t="shared" si="2"/>
        <v>57444.70009243511</v>
      </c>
      <c r="G51" s="93" t="s">
        <v>47</v>
      </c>
      <c r="H51" s="256">
        <f t="shared" si="3"/>
        <v>59477.74870963455</v>
      </c>
      <c r="I51" s="93" t="s">
        <v>47</v>
      </c>
      <c r="J51" s="323">
        <f t="shared" si="4"/>
        <v>75275.734691847</v>
      </c>
      <c r="K51" s="92" t="s">
        <v>47</v>
      </c>
      <c r="L51" s="256">
        <f t="shared" si="5"/>
        <v>72746.99924205853</v>
      </c>
      <c r="M51" s="93" t="s">
        <v>47</v>
      </c>
      <c r="N51" s="256">
        <f t="shared" si="6"/>
        <v>98799.17890826215</v>
      </c>
      <c r="O51" s="93" t="s">
        <v>47</v>
      </c>
      <c r="P51" s="256">
        <f t="shared" si="7"/>
        <v>82154.61773512735</v>
      </c>
      <c r="Q51" s="93" t="s">
        <v>47</v>
      </c>
      <c r="R51" s="256">
        <f t="shared" si="8"/>
        <v>82418.68531669813</v>
      </c>
      <c r="S51" s="93" t="s">
        <v>47</v>
      </c>
      <c r="T51" s="256">
        <f t="shared" si="9"/>
        <v>69328.08231576515</v>
      </c>
      <c r="U51" s="93" t="s">
        <v>47</v>
      </c>
      <c r="V51" s="256">
        <f t="shared" si="10"/>
        <v>86437.7227949882</v>
      </c>
      <c r="W51" s="93" t="s">
        <v>47</v>
      </c>
      <c r="X51" s="256">
        <f t="shared" si="11"/>
        <v>78641.71337579914</v>
      </c>
      <c r="Y51" s="93" t="s">
        <v>47</v>
      </c>
      <c r="Z51" s="256">
        <f t="shared" si="12"/>
        <v>147972.60275072878</v>
      </c>
      <c r="AA51" s="93" t="s">
        <v>47</v>
      </c>
      <c r="AB51" s="256">
        <f t="shared" si="13"/>
        <v>129333.92137737165</v>
      </c>
      <c r="AC51" s="93" t="s">
        <v>47</v>
      </c>
      <c r="AH51" s="256">
        <f t="shared" si="14"/>
        <v>56199.37512631399</v>
      </c>
      <c r="AI51" s="93" t="s">
        <v>47</v>
      </c>
      <c r="AJ51" s="256">
        <f t="shared" si="15"/>
        <v>57547.75120284347</v>
      </c>
      <c r="AK51" s="93" t="s">
        <v>47</v>
      </c>
    </row>
    <row r="52" spans="1:37" s="103" customFormat="1" ht="12.75" hidden="1">
      <c r="A52" s="255">
        <v>18</v>
      </c>
      <c r="B52" s="256">
        <f t="shared" si="0"/>
        <v>54292.360273013</v>
      </c>
      <c r="C52" s="92" t="s">
        <v>47</v>
      </c>
      <c r="D52" s="256">
        <f t="shared" si="1"/>
        <v>57320.620137253325</v>
      </c>
      <c r="E52" s="93" t="s">
        <v>47</v>
      </c>
      <c r="F52" s="256">
        <f t="shared" si="2"/>
        <v>59293.1372116017</v>
      </c>
      <c r="G52" s="93" t="s">
        <v>47</v>
      </c>
      <c r="H52" s="256">
        <f t="shared" si="3"/>
        <v>61210.888847544775</v>
      </c>
      <c r="I52" s="93" t="s">
        <v>47</v>
      </c>
      <c r="J52" s="323">
        <f t="shared" si="4"/>
        <v>78703.13831209598</v>
      </c>
      <c r="K52" s="92" t="s">
        <v>47</v>
      </c>
      <c r="L52" s="256">
        <f t="shared" si="5"/>
        <v>75657.48003524044</v>
      </c>
      <c r="M52" s="93" t="s">
        <v>47</v>
      </c>
      <c r="N52" s="256">
        <f t="shared" si="6"/>
        <v>103928.72892949276</v>
      </c>
      <c r="O52" s="93" t="s">
        <v>47</v>
      </c>
      <c r="P52" s="256">
        <f t="shared" si="7"/>
        <v>86229.37862599951</v>
      </c>
      <c r="Q52" s="93" t="s">
        <v>47</v>
      </c>
      <c r="R52" s="256">
        <f t="shared" si="8"/>
        <v>86526.37980854162</v>
      </c>
      <c r="S52" s="93" t="s">
        <v>47</v>
      </c>
      <c r="T52" s="256">
        <f t="shared" si="9"/>
        <v>72640.84044458249</v>
      </c>
      <c r="U52" s="93" t="s">
        <v>47</v>
      </c>
      <c r="V52" s="256">
        <f t="shared" si="10"/>
        <v>90577.56542809913</v>
      </c>
      <c r="W52" s="93" t="s">
        <v>47</v>
      </c>
      <c r="X52" s="256">
        <f t="shared" si="11"/>
        <v>82373.74147665763</v>
      </c>
      <c r="Y52" s="93" t="s">
        <v>47</v>
      </c>
      <c r="Z52" s="256">
        <f t="shared" si="12"/>
        <v>156514.97724673728</v>
      </c>
      <c r="AA52" s="93" t="s">
        <v>47</v>
      </c>
      <c r="AB52" s="256">
        <f t="shared" si="13"/>
        <v>136678.089187255</v>
      </c>
      <c r="AC52" s="93" t="s">
        <v>47</v>
      </c>
      <c r="AH52" s="256">
        <f t="shared" si="14"/>
        <v>58538.455847279314</v>
      </c>
      <c r="AI52" s="93" t="s">
        <v>47</v>
      </c>
      <c r="AJ52" s="256">
        <f t="shared" si="15"/>
        <v>59521.05099911985</v>
      </c>
      <c r="AK52" s="93" t="s">
        <v>47</v>
      </c>
    </row>
    <row r="53" spans="1:37" s="103" customFormat="1" ht="12.75" hidden="1">
      <c r="A53" s="255">
        <v>19</v>
      </c>
      <c r="B53" s="256">
        <f t="shared" si="0"/>
        <v>56646.03264687085</v>
      </c>
      <c r="C53" s="92" t="s">
        <v>47</v>
      </c>
      <c r="D53" s="256">
        <f t="shared" si="1"/>
        <v>59487.76653380939</v>
      </c>
      <c r="E53" s="93" t="s">
        <v>47</v>
      </c>
      <c r="F53" s="256">
        <f t="shared" si="2"/>
        <v>61158.77685622788</v>
      </c>
      <c r="G53" s="93" t="s">
        <v>47</v>
      </c>
      <c r="H53" s="256">
        <f t="shared" si="3"/>
        <v>62959.52292641561</v>
      </c>
      <c r="I53" s="93" t="s">
        <v>47</v>
      </c>
      <c r="J53" s="323">
        <f t="shared" si="4"/>
        <v>82161.67793134358</v>
      </c>
      <c r="K53" s="92" t="s">
        <v>47</v>
      </c>
      <c r="L53" s="256">
        <f t="shared" si="5"/>
        <v>78593.81369374765</v>
      </c>
      <c r="M53" s="93" t="s">
        <v>47</v>
      </c>
      <c r="N53" s="256">
        <f t="shared" si="6"/>
        <v>109179.13751754232</v>
      </c>
      <c r="O53" s="93" t="s">
        <v>47</v>
      </c>
      <c r="P53" s="256">
        <f t="shared" si="7"/>
        <v>90396.08005588423</v>
      </c>
      <c r="Q53" s="93" t="s">
        <v>47</v>
      </c>
      <c r="R53" s="256">
        <f t="shared" si="8"/>
        <v>90728.3150492572</v>
      </c>
      <c r="S53" s="93" t="s">
        <v>47</v>
      </c>
      <c r="T53" s="256">
        <f t="shared" si="9"/>
        <v>76025.49949858917</v>
      </c>
      <c r="U53" s="93" t="s">
        <v>47</v>
      </c>
      <c r="V53" s="256">
        <f t="shared" si="10"/>
        <v>94811.83819963186</v>
      </c>
      <c r="W53" s="93" t="s">
        <v>47</v>
      </c>
      <c r="X53" s="256">
        <f t="shared" si="11"/>
        <v>86187.65992805887</v>
      </c>
      <c r="Y53" s="93" t="s">
        <v>47</v>
      </c>
      <c r="Z53" s="256">
        <f t="shared" si="12"/>
        <v>165142.54423703853</v>
      </c>
      <c r="AA53" s="93" t="s">
        <v>47</v>
      </c>
      <c r="AB53" s="256">
        <f t="shared" si="13"/>
        <v>144095.40731403424</v>
      </c>
      <c r="AC53" s="93" t="s">
        <v>47</v>
      </c>
      <c r="AH53" s="256">
        <f t="shared" si="14"/>
        <v>60898.7904149642</v>
      </c>
      <c r="AI53" s="93" t="s">
        <v>47</v>
      </c>
      <c r="AJ53" s="256">
        <f t="shared" si="15"/>
        <v>61511.65356741995</v>
      </c>
      <c r="AK53" s="93" t="s">
        <v>47</v>
      </c>
    </row>
    <row r="54" spans="1:37" s="103" customFormat="1" ht="13.5" hidden="1" thickBot="1">
      <c r="A54" s="257">
        <v>20</v>
      </c>
      <c r="B54" s="258">
        <f t="shared" si="0"/>
        <v>59021.97835482174</v>
      </c>
      <c r="C54" s="104" t="s">
        <v>47</v>
      </c>
      <c r="D54" s="258">
        <f t="shared" si="1"/>
        <v>61674.759060610806</v>
      </c>
      <c r="E54" s="105" t="s">
        <v>47</v>
      </c>
      <c r="F54" s="258">
        <f t="shared" si="2"/>
        <v>63041.78502447577</v>
      </c>
      <c r="G54" s="105" t="s">
        <v>47</v>
      </c>
      <c r="H54" s="258">
        <f t="shared" si="3"/>
        <v>64723.79701681227</v>
      </c>
      <c r="I54" s="105" t="s">
        <v>47</v>
      </c>
      <c r="J54" s="324">
        <f t="shared" si="4"/>
        <v>85651.64988023814</v>
      </c>
      <c r="K54" s="104" t="s">
        <v>47</v>
      </c>
      <c r="L54" s="258">
        <f t="shared" si="5"/>
        <v>81556.24301088636</v>
      </c>
      <c r="M54" s="105" t="s">
        <v>47</v>
      </c>
      <c r="N54" s="258">
        <f t="shared" si="6"/>
        <v>114553.41912589999</v>
      </c>
      <c r="O54" s="105" t="s">
        <v>47</v>
      </c>
      <c r="P54" s="258">
        <f t="shared" si="7"/>
        <v>94656.9933075971</v>
      </c>
      <c r="Q54" s="105" t="s">
        <v>47</v>
      </c>
      <c r="R54" s="258">
        <f t="shared" si="8"/>
        <v>95026.82790257092</v>
      </c>
      <c r="S54" s="105" t="s">
        <v>47</v>
      </c>
      <c r="T54" s="258">
        <f t="shared" si="9"/>
        <v>79483.81969886785</v>
      </c>
      <c r="U54" s="105" t="s">
        <v>47</v>
      </c>
      <c r="V54" s="258">
        <f t="shared" si="10"/>
        <v>99142.87963769055</v>
      </c>
      <c r="W54" s="105" t="s">
        <v>47</v>
      </c>
      <c r="X54" s="258">
        <f t="shared" si="11"/>
        <v>90085.47870455112</v>
      </c>
      <c r="Y54" s="105" t="s">
        <v>47</v>
      </c>
      <c r="Z54" s="258">
        <f t="shared" si="12"/>
        <v>173856.15661318984</v>
      </c>
      <c r="AA54" s="105" t="s">
        <v>47</v>
      </c>
      <c r="AB54" s="258">
        <f t="shared" si="13"/>
        <v>151586.6076233717</v>
      </c>
      <c r="AC54" s="105" t="s">
        <v>47</v>
      </c>
      <c r="AH54" s="258">
        <f t="shared" si="14"/>
        <v>63280.58113432683</v>
      </c>
      <c r="AI54" s="105" t="s">
        <v>47</v>
      </c>
      <c r="AJ54" s="258">
        <f t="shared" si="15"/>
        <v>63519.72012572247</v>
      </c>
      <c r="AK54" s="105" t="s">
        <v>47</v>
      </c>
    </row>
    <row r="55" spans="1:37" ht="12.75">
      <c r="A55" s="259" t="s">
        <v>37</v>
      </c>
      <c r="B55" s="106"/>
      <c r="C55" s="92"/>
      <c r="D55" s="107"/>
      <c r="E55" s="93"/>
      <c r="F55" s="106"/>
      <c r="G55" s="93"/>
      <c r="H55" s="106"/>
      <c r="I55" s="93"/>
      <c r="J55" s="325"/>
      <c r="K55" s="92"/>
      <c r="L55" s="260"/>
      <c r="M55" s="93"/>
      <c r="N55" s="106"/>
      <c r="O55" s="93"/>
      <c r="P55" s="106"/>
      <c r="Q55" s="93"/>
      <c r="R55" s="106"/>
      <c r="S55" s="93"/>
      <c r="T55" s="106"/>
      <c r="U55" s="93"/>
      <c r="V55" s="107"/>
      <c r="W55" s="93"/>
      <c r="X55" s="107"/>
      <c r="Y55" s="93"/>
      <c r="Z55" s="332"/>
      <c r="AA55" s="93"/>
      <c r="AB55" s="332"/>
      <c r="AC55" s="93"/>
      <c r="AH55" s="107"/>
      <c r="AI55" s="93"/>
      <c r="AJ55" s="106"/>
      <c r="AK55" s="93"/>
    </row>
    <row r="56" spans="1:37" s="108" customFormat="1" ht="22.5">
      <c r="A56" s="261" t="s">
        <v>22</v>
      </c>
      <c r="B56" s="262">
        <f>B54</f>
        <v>59021.97835482174</v>
      </c>
      <c r="C56" s="264" t="s">
        <v>47</v>
      </c>
      <c r="D56" s="262">
        <f>D54</f>
        <v>61674.759060610806</v>
      </c>
      <c r="E56" s="263" t="s">
        <v>47</v>
      </c>
      <c r="F56" s="262">
        <f>F54</f>
        <v>63041.78502447577</v>
      </c>
      <c r="G56" s="263" t="s">
        <v>47</v>
      </c>
      <c r="H56" s="262">
        <f>H54</f>
        <v>64723.79701681227</v>
      </c>
      <c r="I56" s="263" t="s">
        <v>47</v>
      </c>
      <c r="J56" s="265">
        <f>J54</f>
        <v>85651.64988023814</v>
      </c>
      <c r="K56" s="264" t="s">
        <v>47</v>
      </c>
      <c r="L56" s="262">
        <f>L54</f>
        <v>81556.24301088636</v>
      </c>
      <c r="M56" s="263" t="s">
        <v>47</v>
      </c>
      <c r="N56" s="262">
        <f>N54</f>
        <v>114553.41912589999</v>
      </c>
      <c r="O56" s="263" t="s">
        <v>47</v>
      </c>
      <c r="P56" s="262">
        <f>P54</f>
        <v>94656.9933075971</v>
      </c>
      <c r="Q56" s="263" t="s">
        <v>47</v>
      </c>
      <c r="R56" s="262">
        <f>R54</f>
        <v>95026.82790257092</v>
      </c>
      <c r="S56" s="263" t="s">
        <v>47</v>
      </c>
      <c r="T56" s="262">
        <f>T54</f>
        <v>79483.81969886785</v>
      </c>
      <c r="U56" s="263" t="s">
        <v>47</v>
      </c>
      <c r="V56" s="262">
        <f>V54</f>
        <v>99142.87963769055</v>
      </c>
      <c r="W56" s="263" t="s">
        <v>47</v>
      </c>
      <c r="X56" s="262">
        <f>X54</f>
        <v>90085.47870455112</v>
      </c>
      <c r="Y56" s="263" t="s">
        <v>47</v>
      </c>
      <c r="Z56" s="262">
        <f>Z54</f>
        <v>173856.15661318984</v>
      </c>
      <c r="AA56" s="263" t="s">
        <v>47</v>
      </c>
      <c r="AB56" s="262">
        <f>AB54</f>
        <v>151586.6076233717</v>
      </c>
      <c r="AC56" s="263" t="s">
        <v>47</v>
      </c>
      <c r="AH56" s="262">
        <f>AH54</f>
        <v>63280.58113432683</v>
      </c>
      <c r="AI56" s="263" t="s">
        <v>47</v>
      </c>
      <c r="AJ56" s="262">
        <f>AJ54</f>
        <v>63519.72012572247</v>
      </c>
      <c r="AK56" s="263" t="s">
        <v>47</v>
      </c>
    </row>
    <row r="57" spans="1:37" ht="12.75">
      <c r="A57" s="266"/>
      <c r="B57" s="267"/>
      <c r="C57" s="311"/>
      <c r="D57" s="267"/>
      <c r="E57" s="268"/>
      <c r="F57" s="267"/>
      <c r="G57" s="268"/>
      <c r="H57" s="267"/>
      <c r="I57" s="268"/>
      <c r="J57" s="326"/>
      <c r="K57" s="311"/>
      <c r="L57" s="267"/>
      <c r="M57" s="268"/>
      <c r="N57" s="267"/>
      <c r="O57" s="268"/>
      <c r="P57" s="267"/>
      <c r="Q57" s="268"/>
      <c r="R57" s="267"/>
      <c r="S57" s="268"/>
      <c r="T57" s="267"/>
      <c r="U57" s="268"/>
      <c r="V57" s="267"/>
      <c r="W57" s="268"/>
      <c r="X57" s="267"/>
      <c r="Y57" s="268"/>
      <c r="Z57" s="267"/>
      <c r="AA57" s="268"/>
      <c r="AB57" s="267"/>
      <c r="AC57" s="268"/>
      <c r="AH57" s="267"/>
      <c r="AI57" s="268"/>
      <c r="AJ57" s="267"/>
      <c r="AK57" s="268"/>
    </row>
    <row r="58" spans="1:37" s="110" customFormat="1" ht="13.5" thickBot="1">
      <c r="A58" s="109" t="s">
        <v>9</v>
      </c>
      <c r="B58" s="269">
        <f>B12*B17*(1-B5/100)/1000+B12*B19*(B5/100)/1000</f>
        <v>2855.332311324445</v>
      </c>
      <c r="C58" s="271" t="s">
        <v>7</v>
      </c>
      <c r="D58" s="269">
        <f>D12*D17*(1-D5/100)/1000+D12*D19*(D5/100)/1000</f>
        <v>2448.5893502577783</v>
      </c>
      <c r="E58" s="270" t="s">
        <v>7</v>
      </c>
      <c r="F58" s="269">
        <f>F12*F17*(1-F5/100)/1000+F12*F19*(F5/100)/1000</f>
        <v>2185.2032994829933</v>
      </c>
      <c r="G58" s="270" t="s">
        <v>7</v>
      </c>
      <c r="H58" s="269">
        <f>H12*H17*(1-H5/100)/1000+H12*H19*(H5/100)/1000</f>
        <v>1873.9204211156464</v>
      </c>
      <c r="I58" s="270" t="s">
        <v>7</v>
      </c>
      <c r="J58" s="272">
        <f>J12*J17/1000+J9*B17/1000</f>
        <v>2909.26072</v>
      </c>
      <c r="K58" s="271" t="s">
        <v>7</v>
      </c>
      <c r="L58" s="269">
        <f>L12*L17/1000+L9*B17/1000</f>
        <v>2288.6749364705884</v>
      </c>
      <c r="M58" s="270" t="s">
        <v>7</v>
      </c>
      <c r="N58" s="269">
        <f>N12*N17/1000+N9*B17/1000</f>
        <v>11746.777515959597</v>
      </c>
      <c r="O58" s="270" t="s">
        <v>7</v>
      </c>
      <c r="P58" s="269">
        <f>P12*P17/1000+P9*B17/1000</f>
        <v>9515.816606476192</v>
      </c>
      <c r="Q58" s="270" t="s">
        <v>7</v>
      </c>
      <c r="R58" s="269">
        <f>R12*R17/1000+R9*B17/1000</f>
        <v>9462.518655072463</v>
      </c>
      <c r="S58" s="270" t="s">
        <v>7</v>
      </c>
      <c r="T58" s="269">
        <f>T12*T17/1000+T9*B17/1000</f>
        <v>7713.8481264604825</v>
      </c>
      <c r="U58" s="270" t="s">
        <v>7</v>
      </c>
      <c r="V58" s="269">
        <f>V12*V17/1000+V9*B17/1000</f>
        <v>8979.60532233677</v>
      </c>
      <c r="W58" s="270" t="s">
        <v>7</v>
      </c>
      <c r="X58" s="269">
        <f>X12*X17/1000+X9*B17/1000</f>
        <v>7713.8481264604825</v>
      </c>
      <c r="Y58" s="270" t="s">
        <v>7</v>
      </c>
      <c r="Z58" s="269">
        <f>Z12*Z17/1000</f>
        <v>15580.567178666668</v>
      </c>
      <c r="AA58" s="270" t="s">
        <v>7</v>
      </c>
      <c r="AB58" s="269">
        <f>AB12*AB17/1000</f>
        <v>13361.110618666668</v>
      </c>
      <c r="AC58" s="270" t="s">
        <v>7</v>
      </c>
      <c r="AH58" s="269">
        <f>AH12*AH17/1000</f>
        <v>3817.460176761905</v>
      </c>
      <c r="AI58" s="270" t="s">
        <v>7</v>
      </c>
      <c r="AJ58" s="269">
        <f>AJ12*AJ17/1000</f>
        <v>2969.135693037037</v>
      </c>
      <c r="AK58" s="270" t="s">
        <v>7</v>
      </c>
    </row>
    <row r="59" spans="10:13" ht="12.75">
      <c r="J59" s="111" t="s">
        <v>73</v>
      </c>
      <c r="K59" s="112"/>
      <c r="L59" s="111"/>
      <c r="M59" s="112"/>
    </row>
    <row r="60" spans="4:28" ht="12.75">
      <c r="D60" s="119"/>
      <c r="J60" s="116" t="s">
        <v>72</v>
      </c>
      <c r="L60" s="116"/>
      <c r="V60" s="118"/>
      <c r="X60" s="118"/>
      <c r="Z60" s="118"/>
      <c r="AB60" s="118"/>
    </row>
    <row r="61" spans="10:12" ht="12.75">
      <c r="J61" s="339" t="s">
        <v>182</v>
      </c>
      <c r="L61" s="120"/>
    </row>
    <row r="62" ht="12.75">
      <c r="J62" s="120" t="s">
        <v>74</v>
      </c>
    </row>
    <row r="63" ht="12.75"/>
    <row r="64" spans="4:28" ht="12.75">
      <c r="D64" s="119"/>
      <c r="N64" s="122"/>
      <c r="O64" s="123"/>
      <c r="P64" s="122"/>
      <c r="Q64" s="123"/>
      <c r="R64" s="123"/>
      <c r="S64" s="123"/>
      <c r="T64" s="118"/>
      <c r="U64" s="123"/>
      <c r="V64" s="118"/>
      <c r="X64" s="118"/>
      <c r="Z64" s="118"/>
      <c r="AB64" s="118"/>
    </row>
    <row r="65" spans="1:28" ht="12.75">
      <c r="A65" s="37"/>
      <c r="D65" s="119"/>
      <c r="J65" s="124"/>
      <c r="K65" s="125"/>
      <c r="L65" s="124"/>
      <c r="M65" s="125"/>
      <c r="N65" s="122"/>
      <c r="O65" s="123"/>
      <c r="P65" s="122"/>
      <c r="Q65" s="123"/>
      <c r="R65" s="123"/>
      <c r="S65" s="123"/>
      <c r="T65" s="118"/>
      <c r="U65" s="123"/>
      <c r="V65" s="118"/>
      <c r="X65" s="118"/>
      <c r="Z65" s="118"/>
      <c r="AB65" s="118"/>
    </row>
    <row r="66" spans="4:28" ht="12.75">
      <c r="D66" s="119"/>
      <c r="J66" s="124"/>
      <c r="K66" s="125"/>
      <c r="L66" s="124"/>
      <c r="M66" s="125"/>
      <c r="N66" s="122"/>
      <c r="O66" s="123"/>
      <c r="P66" s="122"/>
      <c r="Q66" s="123"/>
      <c r="R66" s="123"/>
      <c r="S66" s="123"/>
      <c r="T66" s="118"/>
      <c r="U66" s="123"/>
      <c r="V66" s="118"/>
      <c r="X66" s="118"/>
      <c r="Z66" s="118"/>
      <c r="AB66" s="118"/>
    </row>
    <row r="67" spans="1:28" ht="12.75">
      <c r="A67" s="37"/>
      <c r="D67" s="119"/>
      <c r="J67" s="124"/>
      <c r="K67" s="125"/>
      <c r="L67" s="124"/>
      <c r="M67" s="125"/>
      <c r="N67" s="122"/>
      <c r="O67" s="123"/>
      <c r="P67" s="122"/>
      <c r="Q67" s="123"/>
      <c r="R67" s="123"/>
      <c r="S67" s="123"/>
      <c r="T67" s="118"/>
      <c r="U67" s="123"/>
      <c r="V67" s="118"/>
      <c r="X67" s="118"/>
      <c r="Z67" s="118"/>
      <c r="AB67" s="118"/>
    </row>
    <row r="68" spans="1:28" ht="12.75">
      <c r="A68" s="37"/>
      <c r="D68" s="119"/>
      <c r="J68" s="124"/>
      <c r="K68" s="125"/>
      <c r="L68" s="124"/>
      <c r="M68" s="125"/>
      <c r="N68" s="122"/>
      <c r="O68" s="123"/>
      <c r="P68" s="122"/>
      <c r="Q68" s="123"/>
      <c r="R68" s="123"/>
      <c r="S68" s="123"/>
      <c r="T68" s="118"/>
      <c r="U68" s="123"/>
      <c r="V68" s="118"/>
      <c r="X68" s="118"/>
      <c r="Z68" s="118"/>
      <c r="AB68" s="118"/>
    </row>
    <row r="69" spans="4:28" ht="12.75">
      <c r="D69" s="126"/>
      <c r="T69" s="118"/>
      <c r="V69" s="118"/>
      <c r="X69" s="118"/>
      <c r="Z69" s="118"/>
      <c r="AB69" s="118"/>
    </row>
    <row r="79" ht="12.75"/>
    <row r="80" ht="12.75"/>
    <row r="81" ht="12.75"/>
    <row r="82" ht="12.75"/>
    <row r="96" ht="12.75"/>
    <row r="97" ht="12.75"/>
    <row r="98" ht="12.75"/>
    <row r="99" ht="12.75"/>
  </sheetData>
  <sheetProtection/>
  <mergeCells count="16">
    <mergeCell ref="AJ1:AK1"/>
    <mergeCell ref="B1:C1"/>
    <mergeCell ref="F1:G1"/>
    <mergeCell ref="AB1:AC1"/>
    <mergeCell ref="D1:E1"/>
    <mergeCell ref="H1:I1"/>
    <mergeCell ref="AH1:AI1"/>
    <mergeCell ref="L1:M1"/>
    <mergeCell ref="N1:O1"/>
    <mergeCell ref="T1:U1"/>
    <mergeCell ref="X1:Y1"/>
    <mergeCell ref="J1:K1"/>
    <mergeCell ref="R1:S1"/>
    <mergeCell ref="P1:Q1"/>
    <mergeCell ref="V1:W1"/>
    <mergeCell ref="Z1:AA1"/>
  </mergeCells>
  <printOptions/>
  <pageMargins left="0.787401575" right="0.787401575" top="0.984251969" bottom="0.984251969" header="0.4921259845" footer="0.4921259845"/>
  <pageSetup horizontalDpi="600" verticalDpi="600" orientation="portrait" paperSize="9" r:id="rId3"/>
  <ignoredErrors>
    <ignoredError sqref="N25 L25" unlockedFormula="1"/>
  </ignoredErrors>
  <legacyDrawing r:id="rId2"/>
</worksheet>
</file>

<file path=xl/worksheets/sheet3.xml><?xml version="1.0" encoding="utf-8"?>
<worksheet xmlns="http://schemas.openxmlformats.org/spreadsheetml/2006/main" xmlns:r="http://schemas.openxmlformats.org/officeDocument/2006/relationships">
  <sheetPr>
    <tabColor indexed="47"/>
    <pageSetUpPr fitToPage="1"/>
  </sheetPr>
  <dimension ref="A1:Q86"/>
  <sheetViews>
    <sheetView zoomScale="85" zoomScaleNormal="85" zoomScalePageLayoutView="0" workbookViewId="0" topLeftCell="A1">
      <selection activeCell="D42" sqref="D42"/>
    </sheetView>
  </sheetViews>
  <sheetFormatPr defaultColWidth="11.421875" defaultRowHeight="12.75"/>
  <cols>
    <col min="1" max="1" width="49.421875" style="34" customWidth="1"/>
    <col min="2" max="2" width="3.7109375" style="34" hidden="1" customWidth="1"/>
    <col min="3" max="3" width="22.57421875" style="34" customWidth="1"/>
    <col min="4" max="4" width="19.00390625" style="34" customWidth="1"/>
    <col min="5" max="5" width="2.8515625" style="34" hidden="1" customWidth="1"/>
    <col min="6" max="6" width="19.57421875" style="34" customWidth="1"/>
    <col min="7" max="7" width="20.7109375" style="34" customWidth="1"/>
    <col min="8" max="8" width="11.421875" style="34" hidden="1" customWidth="1"/>
    <col min="9" max="10" width="11.421875" style="34" customWidth="1"/>
    <col min="11" max="11" width="11.57421875" style="34" bestFit="1" customWidth="1"/>
    <col min="12" max="12" width="11.421875" style="34" customWidth="1"/>
    <col min="13" max="13" width="26.28125" style="34" customWidth="1"/>
    <col min="14" max="14" width="28.8515625" style="34" customWidth="1"/>
    <col min="15" max="15" width="11.421875" style="39" customWidth="1"/>
    <col min="16" max="16" width="11.421875" style="163" customWidth="1"/>
    <col min="17" max="17" width="11.57421875" style="163" bestFit="1" customWidth="1"/>
    <col min="18" max="16384" width="11.421875" style="34" customWidth="1"/>
  </cols>
  <sheetData>
    <row r="1" spans="1:14" ht="16.5" customHeight="1" thickBot="1">
      <c r="A1" s="155"/>
      <c r="B1" s="155"/>
      <c r="C1" s="155"/>
      <c r="D1" s="156"/>
      <c r="E1" s="155"/>
      <c r="F1" s="155"/>
      <c r="G1" s="155"/>
      <c r="H1" s="155"/>
      <c r="I1" s="155"/>
      <c r="J1" s="155"/>
      <c r="K1" s="155"/>
      <c r="L1" s="155"/>
      <c r="M1" s="155"/>
      <c r="N1" s="155"/>
    </row>
    <row r="2" spans="1:14" ht="12.75" customHeight="1">
      <c r="A2" s="39"/>
      <c r="B2" s="151"/>
      <c r="C2" s="127"/>
      <c r="D2" s="302"/>
      <c r="E2" s="303">
        <v>3</v>
      </c>
      <c r="F2" s="127"/>
      <c r="G2" s="302"/>
      <c r="H2" s="151"/>
      <c r="I2" s="152"/>
      <c r="J2" s="376" t="s">
        <v>183</v>
      </c>
      <c r="K2" s="349"/>
      <c r="L2" s="349"/>
      <c r="M2" s="349"/>
      <c r="N2" s="39"/>
    </row>
    <row r="3" spans="1:14" ht="15" customHeight="1" thickBot="1">
      <c r="A3" s="39"/>
      <c r="B3" s="151"/>
      <c r="C3" s="304"/>
      <c r="D3" s="305"/>
      <c r="F3" s="304"/>
      <c r="G3" s="305"/>
      <c r="H3" s="153">
        <v>5</v>
      </c>
      <c r="I3" s="152"/>
      <c r="J3" s="349"/>
      <c r="K3" s="349"/>
      <c r="L3" s="349"/>
      <c r="M3" s="349"/>
      <c r="N3" s="39"/>
    </row>
    <row r="4" spans="1:14" ht="12.75">
      <c r="A4" s="79" t="s">
        <v>29</v>
      </c>
      <c r="B4" s="154"/>
      <c r="C4" s="306"/>
      <c r="D4" s="299"/>
      <c r="E4" s="128"/>
      <c r="F4" s="127"/>
      <c r="G4" s="158"/>
      <c r="H4" s="151"/>
      <c r="I4" s="152"/>
      <c r="J4" s="349"/>
      <c r="K4" s="349"/>
      <c r="L4" s="349"/>
      <c r="M4" s="349"/>
      <c r="N4" s="39"/>
    </row>
    <row r="5" spans="1:14" ht="12.75">
      <c r="A5" s="83" t="s">
        <v>78</v>
      </c>
      <c r="B5" s="130"/>
      <c r="C5" s="134">
        <f>IF(INDEX('2. Dateneingabe'!B3:'2. Dateneingabe'!AJ3,1,'3. Ausgabe'!$E$2*2-1)=0,"",INDEX('2. Dateneingabe'!B3:'2. Dateneingabe'!AJ3,1,'3. Ausgabe'!$E$2*2-1))</f>
        <v>22</v>
      </c>
      <c r="D5" s="178" t="str">
        <f>IF(INDEX('2. Dateneingabe'!C3:'2. Dateneingabe'!AK3,1,'3. Ausgabe'!$E$2*2-1)=0,"",INDEX('2. Dateneingabe'!C3:'2. Dateneingabe'!AK3,1,'3. Ausgabe'!$E$2*2-1))</f>
        <v>Cent / kWh</v>
      </c>
      <c r="E5" s="130"/>
      <c r="F5" s="129">
        <f>IF(INDEX('2. Dateneingabe'!B3:'2. Dateneingabe'!AK3,1,'3. Ausgabe'!$H$3*2-1)=0,"",INDEX('2. Dateneingabe'!B3:'2. Dateneingabe'!AK3,1,'3. Ausgabe'!$H$3*2-1))</f>
        <v>275</v>
      </c>
      <c r="G5" s="182" t="str">
        <f>IF(INDEX('2. Dateneingabe'!B3:AK3,1,'3. Ausgabe'!$H$3*2)=0,"",INDEX('2. Dateneingabe'!B3:AK3,1,'3. Ausgabe'!$H$3*2))</f>
        <v>€ / Tonne</v>
      </c>
      <c r="I5" s="39"/>
      <c r="J5" s="349"/>
      <c r="K5" s="349"/>
      <c r="L5" s="349"/>
      <c r="M5" s="349"/>
      <c r="N5" s="39"/>
    </row>
    <row r="6" spans="1:14" ht="15.75">
      <c r="A6" s="83" t="s">
        <v>100</v>
      </c>
      <c r="B6" s="130"/>
      <c r="C6" s="134">
        <f>IF(INDEX('2. Dateneingabe'!B4:'2. Dateneingabe'!AJ4,1,'3. Ausgabe'!$E$2*2-1)=0,"",INDEX('2. Dateneingabe'!B4:'2. Dateneingabe'!AJ4,1,'3. Ausgabe'!$E$2*2-1))</f>
        <v>15</v>
      </c>
      <c r="D6" s="178" t="str">
        <f>IF(INDEX('2. Dateneingabe'!C4:'2. Dateneingabe'!AK4,1,'3. Ausgabe'!$E$2*2-1)=0,"",INDEX('2. Dateneingabe'!C4:'2. Dateneingabe'!AK4,1,'3. Ausgabe'!$E$2*2-1))</f>
        <v>Cent / kWh</v>
      </c>
      <c r="E6" s="130"/>
      <c r="F6" s="129">
        <f>IF(INDEX('2. Dateneingabe'!B4:'2. Dateneingabe'!AK4,1,'3. Ausgabe'!$H$3*2-1)=0,"",INDEX('2. Dateneingabe'!B4:'2. Dateneingabe'!AK4,1,'3. Ausgabe'!$H$3*2-1))</f>
      </c>
      <c r="G6" s="182">
        <f>IF(INDEX('2. Dateneingabe'!B4:AK4,1,'3. Ausgabe'!$H$3*2)=0,"",INDEX('2. Dateneingabe'!B4:AK4,1,'3. Ausgabe'!$H$3*2))</f>
      </c>
      <c r="I6" s="39"/>
      <c r="J6" s="39" t="s">
        <v>75</v>
      </c>
      <c r="K6" s="39"/>
      <c r="L6" s="131"/>
      <c r="M6" s="39"/>
      <c r="N6" s="39"/>
    </row>
    <row r="7" spans="1:14" ht="12.75">
      <c r="A7" s="83" t="s">
        <v>101</v>
      </c>
      <c r="B7" s="130"/>
      <c r="C7" s="134">
        <f>IF(INDEX('2. Dateneingabe'!B5:'2. Dateneingabe'!AJ5,1,'3. Ausgabe'!$E$2*2-1)=0,"",INDEX('2. Dateneingabe'!B5:'2. Dateneingabe'!AJ5,1,'3. Ausgabe'!$E$2*2-1))</f>
        <v>35</v>
      </c>
      <c r="D7" s="178" t="str">
        <f>IF(INDEX('2. Dateneingabe'!C5:'2. Dateneingabe'!AK5,1,'3. Ausgabe'!$E$2*2-1)=0,"",INDEX('2. Dateneingabe'!C5:'2. Dateneingabe'!AK5,1,'3. Ausgabe'!$E$2*2-1))</f>
        <v>%</v>
      </c>
      <c r="E7" s="130"/>
      <c r="F7" s="129">
        <f>IF(INDEX('2. Dateneingabe'!B5:'2. Dateneingabe'!AK5,1,'3. Ausgabe'!$H$3*2-1)=0,"",INDEX('2. Dateneingabe'!B5:'2. Dateneingabe'!AK5,1,'3. Ausgabe'!$H$3*2-1))</f>
      </c>
      <c r="G7" s="182">
        <f>IF(INDEX('2. Dateneingabe'!B5:AK5,1,'3. Ausgabe'!$H$3*2)=0,"",INDEX('2. Dateneingabe'!B5:AK5,1,'3. Ausgabe'!$H$3*2))</f>
      </c>
      <c r="I7" s="39"/>
      <c r="J7" s="39" t="s">
        <v>63</v>
      </c>
      <c r="K7" s="39"/>
      <c r="L7" s="39"/>
      <c r="M7" s="39"/>
      <c r="N7" s="39"/>
    </row>
    <row r="8" spans="1:14" ht="12.75">
      <c r="A8" s="248" t="s">
        <v>79</v>
      </c>
      <c r="B8" s="130"/>
      <c r="C8" s="134">
        <f>IF(INDEX('2. Dateneingabe'!B6:'2. Dateneingabe'!AJ6,1,'3. Ausgabe'!$E$2*2-1)=0,"",INDEX('2. Dateneingabe'!B6:'2. Dateneingabe'!AJ6,1,'3. Ausgabe'!$E$2*2-1))</f>
        <v>19.55</v>
      </c>
      <c r="D8" s="178" t="str">
        <f>IF(INDEX('2. Dateneingabe'!C6:'2. Dateneingabe'!AK6,1,'3. Ausgabe'!$E$2*2-1)=0,"",INDEX('2. Dateneingabe'!C6:'2. Dateneingabe'!AK6,1,'3. Ausgabe'!$E$2*2-1))</f>
        <v>Cent / kWh</v>
      </c>
      <c r="E8" s="130"/>
      <c r="F8" s="228">
        <f>IF(INDEX('2. Dateneingabe'!B6:'2. Dateneingabe'!AK6,1,'3. Ausgabe'!$H$3*2-1)=0,"",INDEX('2. Dateneingabe'!B6:'2. Dateneingabe'!AK6,1,'3. Ausgabe'!$H$3*2-1))</f>
        <v>5.612244897959183</v>
      </c>
      <c r="G8" s="182" t="str">
        <f>IF(INDEX('2. Dateneingabe'!B6:AK6,1,'3. Ausgabe'!$H$3*2)=0,"",INDEX('2. Dateneingabe'!B6:AK6,1,'3. Ausgabe'!$H$3*2))</f>
        <v>Cent / kWh</v>
      </c>
      <c r="I8" s="39"/>
      <c r="J8" s="132"/>
      <c r="K8" s="34" t="s">
        <v>64</v>
      </c>
      <c r="L8" s="39"/>
      <c r="M8" s="39"/>
      <c r="N8" s="39"/>
    </row>
    <row r="9" spans="1:14" ht="12.75">
      <c r="A9" s="289" t="s">
        <v>30</v>
      </c>
      <c r="B9" s="130"/>
      <c r="C9" s="134">
        <f>IF(INDEX('2. Dateneingabe'!B7:'2. Dateneingabe'!AJ7,1,'3. Ausgabe'!$E$2*2-1)=0,"",INDEX('2. Dateneingabe'!B7:'2. Dateneingabe'!AJ7,1,'3. Ausgabe'!$E$2*2-1))</f>
      </c>
      <c r="D9" s="178" t="str">
        <f>IF(INDEX('2. Dateneingabe'!C7:'2. Dateneingabe'!AK7,1,'3. Ausgabe'!$E$2*2-1)=0,"",INDEX('2. Dateneingabe'!C7:'2. Dateneingabe'!AK7,1,'3. Ausgabe'!$E$2*2-1))</f>
        <v>€ / Monat</v>
      </c>
      <c r="E9" s="130"/>
      <c r="F9" s="129">
        <f>IF(INDEX('2. Dateneingabe'!B7:'2. Dateneingabe'!AK7,1,'3. Ausgabe'!$H$3*2-1)=0,"",INDEX('2. Dateneingabe'!B7:'2. Dateneingabe'!AK7,1,'3. Ausgabe'!$H$3*2-1))</f>
      </c>
      <c r="G9" s="182" t="str">
        <f>IF(INDEX('2. Dateneingabe'!B7:AK7,1,'3. Ausgabe'!$H$3*2)=0,"",INDEX('2. Dateneingabe'!B7:AK7,1,'3. Ausgabe'!$H$3*2))</f>
        <v>€ / Monat</v>
      </c>
      <c r="I9" s="39"/>
      <c r="J9" s="133"/>
      <c r="K9" s="39" t="s">
        <v>65</v>
      </c>
      <c r="L9" s="39"/>
      <c r="M9" s="39"/>
      <c r="N9" s="39"/>
    </row>
    <row r="10" spans="1:14" ht="12.75">
      <c r="A10" s="254" t="s">
        <v>21</v>
      </c>
      <c r="B10" s="130"/>
      <c r="C10" s="134">
        <f>IF(INDEX('2. Dateneingabe'!B8:'2. Dateneingabe'!AJ8,1,'3. Ausgabe'!$E$2*2-1)=0,"",INDEX('2. Dateneingabe'!B8:'2. Dateneingabe'!AJ8,1,'3. Ausgabe'!$E$2*2-1))</f>
      </c>
      <c r="D10" s="178">
        <f>IF(INDEX('2. Dateneingabe'!C8:'2. Dateneingabe'!AK8,1,'3. Ausgabe'!$E$2*2-1)=0,"",INDEX('2. Dateneingabe'!C8:'2. Dateneingabe'!AK8,1,'3. Ausgabe'!$E$2*2-1))</f>
      </c>
      <c r="E10" s="130"/>
      <c r="F10" s="129">
        <f>IF(INDEX('2. Dateneingabe'!B8:'2. Dateneingabe'!AK8,1,'3. Ausgabe'!$H$3*2-1)=0,"",INDEX('2. Dateneingabe'!B8:'2. Dateneingabe'!AK8,1,'3. Ausgabe'!$H$3*2-1))</f>
        <v>80</v>
      </c>
      <c r="G10" s="182" t="str">
        <f>IF(INDEX('2. Dateneingabe'!B8:AK8,1,'3. Ausgabe'!$H$3*2)=0,"",INDEX('2. Dateneingabe'!B8:AK8,1,'3. Ausgabe'!$H$3*2))</f>
        <v>%</v>
      </c>
      <c r="I10" s="39"/>
      <c r="J10" s="224"/>
      <c r="K10" s="225" t="s">
        <v>120</v>
      </c>
      <c r="L10" s="39"/>
      <c r="M10" s="39"/>
      <c r="N10" s="39"/>
    </row>
    <row r="11" spans="1:14" ht="12.75">
      <c r="A11" s="254" t="s">
        <v>115</v>
      </c>
      <c r="B11" s="130"/>
      <c r="C11" s="134">
        <f>IF(INDEX('2. Dateneingabe'!B9:'2. Dateneingabe'!AJ9,1,'3. Ausgabe'!$E$2*2-1)=0,"",INDEX('2. Dateneingabe'!B9:'2. Dateneingabe'!AJ9,1,'3. Ausgabe'!$E$2*2-1))</f>
      </c>
      <c r="D11" s="178">
        <f>IF(INDEX('2. Dateneingabe'!C9:'2. Dateneingabe'!AK9,1,'3. Ausgabe'!$E$2*2-1)=0,"",INDEX('2. Dateneingabe'!C9:'2. Dateneingabe'!AK9,1,'3. Ausgabe'!$E$2*2-1))</f>
      </c>
      <c r="E11" s="130"/>
      <c r="F11" s="129">
        <f>IF(INDEX('2. Dateneingabe'!B9:'2. Dateneingabe'!AK9,1,'3. Ausgabe'!$H$3*2-1)=0,"",INDEX('2. Dateneingabe'!B9:'2. Dateneingabe'!AK9,1,'3. Ausgabe'!$H$3*2-1))</f>
        <v>900</v>
      </c>
      <c r="G11" s="182" t="str">
        <f>IF(INDEX('2. Dateneingabe'!B9:AK9,1,'3. Ausgabe'!$H$3*2)=0,"",INDEX('2. Dateneingabe'!B9:AK9,1,'3. Ausgabe'!$H$3*2))</f>
        <v>kWh / a</v>
      </c>
      <c r="I11" s="39"/>
      <c r="J11" s="194"/>
      <c r="K11" s="194"/>
      <c r="L11" s="39"/>
      <c r="M11" s="39"/>
      <c r="N11" s="39"/>
    </row>
    <row r="12" spans="1:14" ht="12.75">
      <c r="A12" s="290" t="s">
        <v>39</v>
      </c>
      <c r="B12" s="130"/>
      <c r="C12" s="134">
        <f>IF(INDEX('2. Dateneingabe'!B10:'2. Dateneingabe'!AJ10,1,'3. Ausgabe'!$E$2*2-1)=0,"",INDEX('2. Dateneingabe'!B10:'2. Dateneingabe'!AJ10,1,'3. Ausgabe'!$E$2*2-1))</f>
        <v>4.9</v>
      </c>
      <c r="D12" s="178" t="str">
        <f>IF(INDEX('2. Dateneingabe'!C10:'2. Dateneingabe'!AK10,1,'3. Ausgabe'!$E$2*2-1)=0,"",INDEX('2. Dateneingabe'!C10:'2. Dateneingabe'!AK10,1,'3. Ausgabe'!$E$2*2-1))</f>
        <v>JAZ</v>
      </c>
      <c r="E12" s="130"/>
      <c r="F12" s="129">
        <f>IF(INDEX('2. Dateneingabe'!B10:'2. Dateneingabe'!AK10,1,'3. Ausgabe'!$H$3*2-1)=0,"",INDEX('2. Dateneingabe'!B10:'2. Dateneingabe'!AK10,1,'3. Ausgabe'!$H$3*2-1))</f>
      </c>
      <c r="G12" s="182">
        <f>IF(INDEX('2. Dateneingabe'!B10:AK10,1,'3. Ausgabe'!$H$3*2)=0,"",INDEX('2. Dateneingabe'!B10:AK10,1,'3. Ausgabe'!$H$3*2))</f>
      </c>
      <c r="I12" s="39"/>
      <c r="J12" s="188"/>
      <c r="K12" s="189" t="e">
        <f>C54-#REF!</f>
        <v>#REF!</v>
      </c>
      <c r="L12" s="39"/>
      <c r="M12" s="39"/>
      <c r="N12" s="39"/>
    </row>
    <row r="13" spans="1:14" ht="12.75">
      <c r="A13" s="291" t="s">
        <v>80</v>
      </c>
      <c r="B13" s="135"/>
      <c r="C13" s="134">
        <f>IF(INDEX('2. Dateneingabe'!B11:'2. Dateneingabe'!AJ11,1,'3. Ausgabe'!$E$2*2-1)=0,"",INDEX('2. Dateneingabe'!B11:'2. Dateneingabe'!AJ11,1,'3. Ausgabe'!$E$2*2-1))</f>
        <v>2</v>
      </c>
      <c r="D13" s="178" t="str">
        <f>IF(INDEX('2. Dateneingabe'!C11:'2. Dateneingabe'!AK11,1,'3. Ausgabe'!$E$2*2-1)=0,"",INDEX('2. Dateneingabe'!C11:'2. Dateneingabe'!AK11,1,'3. Ausgabe'!$E$2*2-1))</f>
        <v>% / a</v>
      </c>
      <c r="E13" s="135"/>
      <c r="F13" s="129">
        <f>IF(INDEX('2. Dateneingabe'!B11:'2. Dateneingabe'!AK11,1,'3. Ausgabe'!$H$3*2-1)=0,"",INDEX('2. Dateneingabe'!B11:'2. Dateneingabe'!AK11,1,'3. Ausgabe'!$H$3*2-1))</f>
        <v>2</v>
      </c>
      <c r="G13" s="182" t="str">
        <f>IF(INDEX('2. Dateneingabe'!B11:AK11,1,'3. Ausgabe'!$H$3*2)=0,"",INDEX('2. Dateneingabe'!B11:AK11,1,'3. Ausgabe'!$H$3*2))</f>
        <v>% / a</v>
      </c>
      <c r="I13" s="39"/>
      <c r="J13" s="188"/>
      <c r="K13" s="189" t="e">
        <f>F54-#REF!</f>
        <v>#REF!</v>
      </c>
      <c r="L13" s="39"/>
      <c r="M13" s="39"/>
      <c r="N13" s="39"/>
    </row>
    <row r="14" spans="1:14" ht="12.75">
      <c r="A14" s="241" t="s">
        <v>170</v>
      </c>
      <c r="B14" s="136"/>
      <c r="C14" s="185">
        <f>IF(INDEX('2. Dateneingabe'!B12:'2. Dateneingabe'!AJ12,1,'3. Ausgabe'!$E$2*2-1)=0,"",INDEX('2. Dateneingabe'!B12:'2. Dateneingabe'!AJ12,1,'3. Ausgabe'!$E$2*2-1))</f>
        <v>6765.335292517007</v>
      </c>
      <c r="D14" s="178" t="str">
        <f>IF(INDEX('2. Dateneingabe'!C12:'2. Dateneingabe'!AK12,1,'3. Ausgabe'!$E$2*2-1)=0,"",INDEX('2. Dateneingabe'!C12:'2. Dateneingabe'!AK12,1,'3. Ausgabe'!$E$2*2-1))</f>
        <v>kWh elektrisch / a</v>
      </c>
      <c r="E14" s="136"/>
      <c r="F14" s="197">
        <f>IF(INDEX('2. Dateneingabe'!B12:'2. Dateneingabe'!AK12,1,'3. Ausgabe'!$H$3*2-1)=0,"",INDEX('2. Dateneingabe'!B12:'2. Dateneingabe'!AK12,1,'3. Ausgabe'!$H$3*2-1))</f>
        <v>41437.67866666667</v>
      </c>
      <c r="G14" s="182" t="str">
        <f>IF(INDEX('2. Dateneingabe'!B12:AK12,1,'3. Ausgabe'!$H$3*2)=0,"",INDEX('2. Dateneingabe'!B12:AK12,1,'3. Ausgabe'!$H$3*2))</f>
        <v>kWh / a</v>
      </c>
      <c r="I14" s="39"/>
      <c r="K14" s="50"/>
      <c r="L14" s="50"/>
      <c r="M14" s="50"/>
      <c r="N14" s="50"/>
    </row>
    <row r="15" spans="1:14" ht="12.75">
      <c r="A15" s="243" t="s">
        <v>88</v>
      </c>
      <c r="B15" s="137"/>
      <c r="C15" s="185">
        <f>IF(INDEX('2. Dateneingabe'!B13:'2. Dateneingabe'!AJ13,1,'3. Ausgabe'!$E$2*2-1)=0,"",INDEX('2. Dateneingabe'!B13:'2. Dateneingabe'!AJ13,1,'3. Ausgabe'!$E$2*2-1))</f>
        <v>1322.6230496870749</v>
      </c>
      <c r="D15" s="178" t="str">
        <f>IF(INDEX('2. Dateneingabe'!C13:'2. Dateneingabe'!AK13,1,'3. Ausgabe'!$E$2*2-1)=0,"",INDEX('2. Dateneingabe'!C13:'2. Dateneingabe'!AK13,1,'3. Ausgabe'!$E$2*2-1))</f>
        <v>€ / a</v>
      </c>
      <c r="E15" s="137"/>
      <c r="F15" s="197">
        <f>IF(INDEX('2. Dateneingabe'!B13:'2. Dateneingabe'!AK13,1,'3. Ausgabe'!$H$3*2-1)=0,"",INDEX('2. Dateneingabe'!B13:'2. Dateneingabe'!AK13,1,'3. Ausgabe'!$H$3*2-1))</f>
        <v>2325.584006802721</v>
      </c>
      <c r="G15" s="182" t="str">
        <f>IF(INDEX('2. Dateneingabe'!B13:AK13,1,'3. Ausgabe'!$H$3*2)=0,"",INDEX('2. Dateneingabe'!B13:AK13,1,'3. Ausgabe'!$H$3*2))</f>
        <v>€ / a</v>
      </c>
      <c r="I15" s="39"/>
      <c r="J15" s="187" t="s">
        <v>87</v>
      </c>
      <c r="K15" s="188"/>
      <c r="L15" s="188"/>
      <c r="M15" s="188"/>
      <c r="N15" s="188"/>
    </row>
    <row r="16" spans="1:14" ht="12.75">
      <c r="A16" s="243" t="s">
        <v>89</v>
      </c>
      <c r="B16" s="136"/>
      <c r="C16" s="185">
        <f>IF(INDEX('2. Dateneingabe'!B14:'2. Dateneingabe'!AJ14,1,'3. Ausgabe'!$E$2*2-1)=0,"",INDEX('2. Dateneingabe'!B14:'2. Dateneingabe'!AJ14,1,'3. Ausgabe'!$E$2*2-1))</f>
        <v>1322.6230496870749</v>
      </c>
      <c r="D16" s="178" t="str">
        <f>IF(INDEX('2. Dateneingabe'!C14:'2. Dateneingabe'!AK14,1,'3. Ausgabe'!$E$2*2-1)=0,"",INDEX('2. Dateneingabe'!C14:'2. Dateneingabe'!AK14,1,'3. Ausgabe'!$E$2*2-1))</f>
        <v>€ / a</v>
      </c>
      <c r="E16" s="136"/>
      <c r="F16" s="197">
        <f>IF(INDEX('2. Dateneingabe'!B14:'2. Dateneingabe'!AK14,1,'3. Ausgabe'!$H$3*2-1)=0,"",INDEX('2. Dateneingabe'!B14:'2. Dateneingabe'!AK14,1,'3. Ausgabe'!$H$3*2-1))</f>
        <v>2325.584006802721</v>
      </c>
      <c r="G16" s="182" t="str">
        <f>IF(INDEX('2. Dateneingabe'!B14:AK14,1,'3. Ausgabe'!$H$3*2)=0,"",INDEX('2. Dateneingabe'!B14:AK14,1,'3. Ausgabe'!$H$3*2))</f>
        <v>€ / a</v>
      </c>
      <c r="I16" s="39"/>
      <c r="J16" s="188"/>
      <c r="K16" s="188"/>
      <c r="L16" s="188"/>
      <c r="M16" s="188"/>
      <c r="N16" s="188"/>
    </row>
    <row r="17" spans="1:14" ht="13.5" thickBot="1">
      <c r="A17" s="245" t="s">
        <v>90</v>
      </c>
      <c r="B17" s="138"/>
      <c r="C17" s="186">
        <f>IF(INDEX('2. Dateneingabe'!B15:'2. Dateneingabe'!AJ15,1,'3. Ausgabe'!$E$2*2-1)=0,"",INDEX('2. Dateneingabe'!B15:'2. Dateneingabe'!AJ15,1,'3. Ausgabe'!$E$2*2-1))</f>
        <v>1965.3482765434583</v>
      </c>
      <c r="D17" s="180" t="str">
        <f>IF(INDEX('2. Dateneingabe'!C15:'2. Dateneingabe'!AK15,1,'3. Ausgabe'!$E$2*2-1)=0,"",INDEX('2. Dateneingabe'!C15:'2. Dateneingabe'!AK15,1,'3. Ausgabe'!$E$2*2-1))</f>
        <v>€ / a</v>
      </c>
      <c r="E17" s="138"/>
      <c r="F17" s="198">
        <f>IF(INDEX('2. Dateneingabe'!B15:'2. Dateneingabe'!AK15,1,'3. Ausgabe'!$H$3*2-1)=0,"",INDEX('2. Dateneingabe'!B15:'2. Dateneingabe'!AK15,1,'3. Ausgabe'!$H$3*2-1))</f>
        <v>3455.6954990374106</v>
      </c>
      <c r="G17" s="183" t="str">
        <f>IF(INDEX('2. Dateneingabe'!B15:AK15,1,'3. Ausgabe'!$H$3*2)=0,"",INDEX('2. Dateneingabe'!B15:AK15,1,'3. Ausgabe'!$H$3*2))</f>
        <v>€ / a</v>
      </c>
      <c r="I17" s="39"/>
      <c r="L17" s="190" t="s">
        <v>66</v>
      </c>
      <c r="M17" s="191" t="s">
        <v>67</v>
      </c>
      <c r="N17" s="190" t="str">
        <f>INDEX(EKost,E2,1)</f>
        <v>Sole/Wasser WATERKOTTE Wärmepumpe monovalent</v>
      </c>
    </row>
    <row r="18" spans="1:14" ht="12.75">
      <c r="A18" s="79" t="s">
        <v>33</v>
      </c>
      <c r="B18" s="128"/>
      <c r="C18" s="127"/>
      <c r="D18" s="181"/>
      <c r="E18" s="128"/>
      <c r="F18" s="196" t="str">
        <f>IF(INDEX('2. Dateneingabe'!B16:'2. Dateneingabe'!AK16,1,'3. Ausgabe'!$H$3*2-1)=0,"",INDEX('2. Dateneingabe'!B16:'2. Dateneingabe'!AK16,1,'3. Ausgabe'!$H$3*2-1))</f>
        <v>Pellet</v>
      </c>
      <c r="G18" s="181">
        <f>IF(INDEX('2. Dateneingabe'!B16:AK16,1,'3. Ausgabe'!$H$3*2)=0,"",INDEX('2. Dateneingabe'!B16:AK16,1,'3. Ausgabe'!$H$3*2))</f>
      </c>
      <c r="I18" s="39"/>
      <c r="L18" s="190" t="s">
        <v>66</v>
      </c>
      <c r="M18" s="191" t="s">
        <v>67</v>
      </c>
      <c r="N18" s="190" t="str">
        <f>INDEX(EKost,H3,1)</f>
        <v>Holzpelletkessel monovalent</v>
      </c>
    </row>
    <row r="19" spans="1:14" ht="12.75">
      <c r="A19" s="83" t="s">
        <v>36</v>
      </c>
      <c r="B19" s="130"/>
      <c r="C19" s="177">
        <f>IF(INDEX('2. Dateneingabe'!B20:'2. Dateneingabe'!AJ20,1,'3. Ausgabe'!$E$2*2-1)=0,"",INDEX('2. Dateneingabe'!B20:'2. Dateneingabe'!AJ20,1,'3. Ausgabe'!$E$2*2-1))</f>
      </c>
      <c r="D19" s="182">
        <f>IF(INDEX('2. Dateneingabe'!C20:'2. Dateneingabe'!AK20,1,'3. Ausgabe'!$E$2*2-1)=0,"",INDEX('2. Dateneingabe'!C20:'2. Dateneingabe'!AK20,1,'3. Ausgabe'!$E$2*2-1))</f>
      </c>
      <c r="E19" s="130"/>
      <c r="F19" s="192">
        <f>IF(INDEX('2. Dateneingabe'!B20:'2. Dateneingabe'!AK20,1,'3. Ausgabe'!$H$3*2-1)=0,"",INDEX('2. Dateneingabe'!B20:'2. Dateneingabe'!AK20,1,'3. Ausgabe'!$H$3*2-1))</f>
        <v>4.9</v>
      </c>
      <c r="G19" s="182" t="str">
        <f>IF(INDEX('2. Dateneingabe'!B20:AK20,1,'3. Ausgabe'!$H$3*2)=0,"",INDEX('2. Dateneingabe'!B20:AK20,1,'3. Ausgabe'!$H$3*2))</f>
        <v>kWh / kg</v>
      </c>
      <c r="I19" s="39"/>
      <c r="J19" s="39"/>
      <c r="K19" s="39"/>
      <c r="L19" s="39"/>
      <c r="M19" s="39"/>
      <c r="N19" s="39"/>
    </row>
    <row r="20" spans="1:14" ht="13.5" thickBot="1">
      <c r="A20" s="83" t="s">
        <v>32</v>
      </c>
      <c r="B20" s="130"/>
      <c r="C20" s="177">
        <f>IF(INDEX('2. Dateneingabe'!B21:'2. Dateneingabe'!AJ21,1,'3. Ausgabe'!$E$2*2-1)=0,"",INDEX('2. Dateneingabe'!B21:'2. Dateneingabe'!AJ21,1,'3. Ausgabe'!$E$2*2-1))</f>
      </c>
      <c r="D20" s="182">
        <f>IF(INDEX('2. Dateneingabe'!C21:'2. Dateneingabe'!AK21,1,'3. Ausgabe'!$E$2*2-1)=0,"",INDEX('2. Dateneingabe'!C21:'2. Dateneingabe'!AK21,1,'3. Ausgabe'!$E$2*2-1))</f>
      </c>
      <c r="E20" s="130"/>
      <c r="F20" s="192">
        <f>IF(INDEX('2. Dateneingabe'!B21:'2. Dateneingabe'!AK21,1,'3. Ausgabe'!$H$3*2-1)=0,"",INDEX('2. Dateneingabe'!B21:'2. Dateneingabe'!AK21,1,'3. Ausgabe'!$H$3*2-1))</f>
        <v>650</v>
      </c>
      <c r="G20" s="182" t="str">
        <f>IF(INDEX('2. Dateneingabe'!B21:AK21,1,'3. Ausgabe'!$H$3*2)=0,"",INDEX('2. Dateneingabe'!B21:AK21,1,'3. Ausgabe'!$H$3*2))</f>
        <v>kg / m³</v>
      </c>
      <c r="I20" s="39"/>
      <c r="J20" s="39"/>
      <c r="K20" s="39"/>
      <c r="L20" s="39"/>
      <c r="M20" s="39"/>
      <c r="N20" s="39"/>
    </row>
    <row r="21" spans="1:14" ht="13.5" thickBot="1">
      <c r="A21" s="292" t="s">
        <v>28</v>
      </c>
      <c r="B21" s="139"/>
      <c r="C21" s="184">
        <f>IF(INDEX('2. Dateneingabe'!B22:'2. Dateneingabe'!AJ22,1,'3. Ausgabe'!$E$2*2-1)=0,"",INDEX('2. Dateneingabe'!B22:'2. Dateneingabe'!AJ22,1,'3. Ausgabe'!$E$2*2-1))</f>
        <v>33500</v>
      </c>
      <c r="D21" s="181" t="str">
        <f>IF(INDEX('2. Dateneingabe'!C22:'2. Dateneingabe'!AK22,1,'3. Ausgabe'!$E$2*2-1)=0,"",INDEX('2. Dateneingabe'!C22:'2. Dateneingabe'!AK22,1,'3. Ausgabe'!$E$2*2-1))</f>
        <v>€</v>
      </c>
      <c r="E21" s="139"/>
      <c r="F21" s="140">
        <f>IF(INDEX('2. Dateneingabe'!B22:'2. Dateneingabe'!AK22,1,'3. Ausgabe'!$H$3*2-1)=0,"",INDEX('2. Dateneingabe'!B22:'2. Dateneingabe'!AK22,1,'3. Ausgabe'!$H$3*2-1))</f>
        <v>25000</v>
      </c>
      <c r="G21" s="181" t="str">
        <f>IF(INDEX('2. Dateneingabe'!B22:AK22,1,'3. Ausgabe'!$H$3*2)=0,"",INDEX('2. Dateneingabe'!B22:AK22,1,'3. Ausgabe'!$H$3*2))</f>
        <v>€</v>
      </c>
      <c r="I21" s="39"/>
      <c r="J21" s="39"/>
      <c r="K21" s="39"/>
      <c r="L21" s="39"/>
      <c r="M21" s="39"/>
      <c r="N21" s="39"/>
    </row>
    <row r="22" spans="1:14" ht="13.5" thickBot="1">
      <c r="A22" s="91" t="s">
        <v>86</v>
      </c>
      <c r="B22" s="139"/>
      <c r="C22" s="134">
        <f>IF(INDEX('2. Dateneingabe'!B23:'2. Dateneingabe'!AJ23,1,'3. Ausgabe'!$E$2*2-1)=0,"",INDEX('2. Dateneingabe'!B23:'2. Dateneingabe'!AJ23,1,'3. Ausgabe'!$E$2*2-1))</f>
        <v>4500</v>
      </c>
      <c r="D22" s="182" t="str">
        <f>IF(INDEX('2. Dateneingabe'!C23:'2. Dateneingabe'!AK23,1,'3. Ausgabe'!$E$2*2-1)=0,"",INDEX('2. Dateneingabe'!C23:'2. Dateneingabe'!AK23,1,'3. Ausgabe'!$E$2*2-1))</f>
        <v>€</v>
      </c>
      <c r="E22" s="139"/>
      <c r="F22" s="129">
        <f>IF(INDEX('2. Dateneingabe'!B23:'2. Dateneingabe'!AK23,1,'3. Ausgabe'!$H$3*2-1)=0,"",INDEX('2. Dateneingabe'!B23:'2. Dateneingabe'!AK23,1,'3. Ausgabe'!$H$3*2-1))</f>
        <v>3500</v>
      </c>
      <c r="G22" s="182" t="str">
        <f>IF(INDEX('2. Dateneingabe'!B23:AK23,1,'3. Ausgabe'!$H$3*2)=0,"",INDEX('2. Dateneingabe'!B23:AK23,1,'3. Ausgabe'!$H$3*2))</f>
        <v>€</v>
      </c>
      <c r="I22" s="39"/>
      <c r="J22" s="39"/>
      <c r="K22" s="39"/>
      <c r="L22" s="39"/>
      <c r="M22" s="39"/>
      <c r="N22" s="39"/>
    </row>
    <row r="23" spans="1:14" ht="13.5" thickBot="1">
      <c r="A23" s="91" t="s">
        <v>85</v>
      </c>
      <c r="B23" s="139"/>
      <c r="C23" s="134">
        <f>IF(INDEX('2. Dateneingabe'!B24:'2. Dateneingabe'!AJ24,1,'3. Ausgabe'!$E$2*2-1)=0,"",INDEX('2. Dateneingabe'!B24:'2. Dateneingabe'!AJ24,1,'3. Ausgabe'!$E$2*2-1))</f>
        <v>500</v>
      </c>
      <c r="D23" s="182" t="str">
        <f>IF(INDEX('2. Dateneingabe'!C24:'2. Dateneingabe'!AK24,1,'3. Ausgabe'!$E$2*2-1)=0,"",INDEX('2. Dateneingabe'!C24:'2. Dateneingabe'!AK24,1,'3. Ausgabe'!$E$2*2-1))</f>
        <v>€</v>
      </c>
      <c r="E23" s="139"/>
      <c r="F23" s="129">
        <f>IF(INDEX('2. Dateneingabe'!B24:'2. Dateneingabe'!AK24,1,'3. Ausgabe'!$H$3*2-1)=0,"",INDEX('2. Dateneingabe'!B24:'2. Dateneingabe'!AK24,1,'3. Ausgabe'!$H$3*2-1))</f>
      </c>
      <c r="G23" s="182" t="str">
        <f>IF(INDEX('2. Dateneingabe'!B24:AK24,1,'3. Ausgabe'!$H$3*2)=0,"",INDEX('2. Dateneingabe'!B24:AK24,1,'3. Ausgabe'!$H$3*2))</f>
        <v>€</v>
      </c>
      <c r="I23" s="39"/>
      <c r="J23" s="39"/>
      <c r="K23" s="39"/>
      <c r="L23" s="39"/>
      <c r="M23" s="39"/>
      <c r="N23" s="39"/>
    </row>
    <row r="24" spans="1:14" ht="12.75">
      <c r="A24" s="99" t="s">
        <v>69</v>
      </c>
      <c r="B24" s="135"/>
      <c r="C24" s="134">
        <f>IF(INDEX('2. Dateneingabe'!B25:'2. Dateneingabe'!AJ25,1,'3. Ausgabe'!$E$2*2-1)=0,"",INDEX('2. Dateneingabe'!B25:'2. Dateneingabe'!AJ25,1,'3. Ausgabe'!$E$2*2-1))</f>
        <v>28500</v>
      </c>
      <c r="D24" s="182" t="str">
        <f>IF(INDEX('2. Dateneingabe'!C25:'2. Dateneingabe'!AK25,1,'3. Ausgabe'!$E$2*2-1)=0,"",INDEX('2. Dateneingabe'!C25:'2. Dateneingabe'!AK25,1,'3. Ausgabe'!$E$2*2-1))</f>
        <v>€</v>
      </c>
      <c r="E24" s="135"/>
      <c r="F24" s="129">
        <f>IF(INDEX('2. Dateneingabe'!B25:'2. Dateneingabe'!AK25,1,'3. Ausgabe'!$H$3*2-1)=0,"",INDEX('2. Dateneingabe'!B25:'2. Dateneingabe'!AK25,1,'3. Ausgabe'!$H$3*2-1))</f>
        <v>21500</v>
      </c>
      <c r="G24" s="182" t="str">
        <f>IF(INDEX('2. Dateneingabe'!B25:AK25,1,'3. Ausgabe'!$H$3*2)=0,"",INDEX('2. Dateneingabe'!B25:AK25,1,'3. Ausgabe'!$H$3*2))</f>
        <v>€</v>
      </c>
      <c r="I24" s="39"/>
      <c r="J24" s="39"/>
      <c r="K24" s="39"/>
      <c r="L24" s="39"/>
      <c r="M24" s="39"/>
      <c r="N24" s="39"/>
    </row>
    <row r="25" spans="1:14" ht="13.5" thickBot="1">
      <c r="A25" s="99" t="s">
        <v>99</v>
      </c>
      <c r="B25" s="135"/>
      <c r="C25" s="221">
        <f>IF(INDEX('2. Dateneingabe'!B26:'2. Dateneingabe'!AJ26,1,'3. Ausgabe'!$E$2*2-1)=0,"",INDEX('2. Dateneingabe'!B26:'2. Dateneingabe'!AJ26,1,'3. Ausgabe'!$E$2*2-1))</f>
        <v>30</v>
      </c>
      <c r="D25" s="183" t="str">
        <f>IF(INDEX('2. Dateneingabe'!C26:'2. Dateneingabe'!AK26,1,'3. Ausgabe'!$E$2*2-1)=0,"",INDEX('2. Dateneingabe'!C26:'2. Dateneingabe'!AK26,1,'3. Ausgabe'!$E$2*2-1))</f>
        <v>%</v>
      </c>
      <c r="E25" s="135"/>
      <c r="F25" s="222">
        <f>IF(INDEX('2. Dateneingabe'!B26:'2. Dateneingabe'!AK26,1,'3. Ausgabe'!$H$3*2-1)=0,"",INDEX('2. Dateneingabe'!B26:'2. Dateneingabe'!AK26,1,'3. Ausgabe'!$H$3*2-1))</f>
        <v>50</v>
      </c>
      <c r="G25" s="183" t="str">
        <f>IF(INDEX('2. Dateneingabe'!B26:AK26,1,'3. Ausgabe'!$H$3*2)=0,"",INDEX('2. Dateneingabe'!B26:AK26,1,'3. Ausgabe'!$H$3*2))</f>
        <v>%</v>
      </c>
      <c r="I25" s="39"/>
      <c r="J25" s="39"/>
      <c r="K25" s="39"/>
      <c r="L25" s="39"/>
      <c r="M25" s="39"/>
      <c r="N25" s="39"/>
    </row>
    <row r="26" spans="1:14" ht="13.5" thickBot="1">
      <c r="A26" s="292" t="s">
        <v>70</v>
      </c>
      <c r="B26" s="141"/>
      <c r="C26" s="220"/>
      <c r="D26" s="182">
        <f>IF(INDEX('2. Dateneingabe'!C27:'2. Dateneingabe'!AK27,1,'3. Ausgabe'!$E$2*2-1)=0,"",INDEX('2. Dateneingabe'!C27:'2. Dateneingabe'!AK27,1,'3. Ausgabe'!$E$2*2-1))</f>
      </c>
      <c r="E26" s="141"/>
      <c r="F26" s="195">
        <f>IF(INDEX('2. Dateneingabe'!B27:'2. Dateneingabe'!AK27,1,'3. Ausgabe'!$H$3*2-1)=0,"",INDEX('2. Dateneingabe'!B27:'2. Dateneingabe'!AK27,1,'3. Ausgabe'!$H$3*2-1))</f>
      </c>
      <c r="G26" s="182">
        <f>IF(INDEX('2. Dateneingabe'!B27:AK27,1,'3. Ausgabe'!$H$3*2)=0,"",INDEX('2. Dateneingabe'!B27:AK27,1,'3. Ausgabe'!$H$3*2))</f>
      </c>
      <c r="I26" s="39"/>
      <c r="J26" s="39"/>
      <c r="K26" s="39"/>
      <c r="L26" s="39"/>
      <c r="M26" s="39"/>
      <c r="N26" s="39"/>
    </row>
    <row r="27" spans="1:14" ht="13.5" thickBot="1">
      <c r="A27" s="243" t="s">
        <v>31</v>
      </c>
      <c r="B27" s="142"/>
      <c r="C27" s="134">
        <f>IF(INDEX('2. Dateneingabe'!B28:'2. Dateneingabe'!AJ28,1,'3. Ausgabe'!$E$2*2-1)=0,"",INDEX('2. Dateneingabe'!B28:'2. Dateneingabe'!AJ28,1,'3. Ausgabe'!$E$2*2-1))</f>
        <v>250</v>
      </c>
      <c r="D27" s="182" t="str">
        <f>IF(INDEX('2. Dateneingabe'!C28:'2. Dateneingabe'!AK28,1,'3. Ausgabe'!$E$2*2-1)=0,"",INDEX('2. Dateneingabe'!C28:'2. Dateneingabe'!AK28,1,'3. Ausgabe'!$E$2*2-1))</f>
        <v>€ / a</v>
      </c>
      <c r="E27" s="142"/>
      <c r="F27" s="129">
        <f>IF(INDEX('2. Dateneingabe'!B28:'2. Dateneingabe'!AK28,1,'3. Ausgabe'!$H$3*2-1)=0,"",INDEX('2. Dateneingabe'!B28:'2. Dateneingabe'!AK28,1,'3. Ausgabe'!$H$3*2-1))</f>
        <v>350</v>
      </c>
      <c r="G27" s="182" t="str">
        <f>IF(INDEX('2. Dateneingabe'!B28:AK28,1,'3. Ausgabe'!$H$3*2)=0,"",INDEX('2. Dateneingabe'!B28:AK28,1,'3. Ausgabe'!$H$3*2))</f>
        <v>€ / a</v>
      </c>
      <c r="I27" s="39"/>
      <c r="J27" s="39"/>
      <c r="K27" s="39"/>
      <c r="L27" s="39"/>
      <c r="M27" s="39"/>
      <c r="N27" s="39"/>
    </row>
    <row r="28" spans="1:14" ht="23.25" thickBot="1">
      <c r="A28" s="293" t="s">
        <v>35</v>
      </c>
      <c r="B28" s="139"/>
      <c r="C28" s="177">
        <f>IF(INDEX('2. Dateneingabe'!B31:'2. Dateneingabe'!AJ31,1,'3. Ausgabe'!$E$2*2-1)=0,"",INDEX('2. Dateneingabe'!B31:'2. Dateneingabe'!AJ31,1,'3. Ausgabe'!$E$2*2-1))</f>
        <v>1.5</v>
      </c>
      <c r="D28" s="182" t="str">
        <f>IF(INDEX('2. Dateneingabe'!C31:'2. Dateneingabe'!AK31,1,'3. Ausgabe'!$E$2*2-1)=0,"",INDEX('2. Dateneingabe'!C31:'2. Dateneingabe'!AK31,1,'3. Ausgabe'!$E$2*2-1))</f>
        <v>% / a</v>
      </c>
      <c r="E28" s="139"/>
      <c r="F28" s="192">
        <f>IF(INDEX('2. Dateneingabe'!B31:'2. Dateneingabe'!AK31,1,'3. Ausgabe'!$H$3*2-1)=0,"",INDEX('2. Dateneingabe'!B31:'2. Dateneingabe'!AK31,1,'3. Ausgabe'!$H$3*2-1))</f>
        <v>1.5</v>
      </c>
      <c r="G28" s="182" t="str">
        <f>IF(INDEX('2. Dateneingabe'!B31:AK31,1,'3. Ausgabe'!$H$3*2)=0,"",INDEX('2. Dateneingabe'!B31:AK31,1,'3. Ausgabe'!$H$3*2))</f>
        <v>% / a</v>
      </c>
      <c r="I28" s="39"/>
      <c r="J28" s="39"/>
      <c r="K28" s="39"/>
      <c r="L28" s="39"/>
      <c r="M28" s="39"/>
      <c r="N28" s="39"/>
    </row>
    <row r="29" spans="1:14" ht="13.5" thickBot="1">
      <c r="A29" s="294" t="s">
        <v>8</v>
      </c>
      <c r="B29" s="139"/>
      <c r="C29" s="179">
        <f>IF(INDEX('2. Dateneingabe'!B32:'2. Dateneingabe'!AJ32,1,'3. Ausgabe'!$E$2*2-1)=0,"",INDEX('2. Dateneingabe'!B32:'2. Dateneingabe'!AJ32,1,'3. Ausgabe'!$E$2*2-1))</f>
        <v>1</v>
      </c>
      <c r="D29" s="183" t="str">
        <f>IF(INDEX('2. Dateneingabe'!C32:'2. Dateneingabe'!AK32,1,'3. Ausgabe'!$E$2*2-1)=0,"",INDEX('2. Dateneingabe'!C32:'2. Dateneingabe'!AK32,1,'3. Ausgabe'!$E$2*2-1))</f>
        <v>% / a</v>
      </c>
      <c r="E29" s="139"/>
      <c r="F29" s="193">
        <f>IF(INDEX('2. Dateneingabe'!B32:'2. Dateneingabe'!AK32,1,'3. Ausgabe'!$H$3*2-1)=0,"",INDEX('2. Dateneingabe'!B32:'2. Dateneingabe'!AK32,1,'3. Ausgabe'!$H$3*2-1))</f>
        <v>1</v>
      </c>
      <c r="G29" s="183" t="str">
        <f>IF(INDEX('2. Dateneingabe'!B32:AK32,1,'3. Ausgabe'!$H$3*2)=0,"",INDEX('2. Dateneingabe'!B32:AK32,1,'3. Ausgabe'!$H$3*2))</f>
        <v>% / a</v>
      </c>
      <c r="I29" s="39"/>
      <c r="J29" s="39"/>
      <c r="K29" s="39"/>
      <c r="L29" s="39"/>
      <c r="M29" s="39"/>
      <c r="N29" s="39"/>
    </row>
    <row r="30" spans="1:14" ht="12.75">
      <c r="A30" s="79" t="s">
        <v>38</v>
      </c>
      <c r="B30" s="161"/>
      <c r="C30" s="160"/>
      <c r="D30" s="157"/>
      <c r="E30" s="161"/>
      <c r="F30" s="196">
        <f>IF(INDEX('2. Dateneingabe'!B33:'2. Dateneingabe'!AK33,1,'3. Ausgabe'!$H$3*2-1)=0,"",INDEX('2. Dateneingabe'!B33:'2. Dateneingabe'!AK33,1,'3. Ausgabe'!$H$3*2-1))</f>
      </c>
      <c r="G30" s="181">
        <f>IF(INDEX('2. Dateneingabe'!B33:AK33,1,'3. Ausgabe'!$H$3*2)=0,"",INDEX('2. Dateneingabe'!B33:AK33,1,'3. Ausgabe'!$H$3*2))</f>
      </c>
      <c r="I30" s="39"/>
      <c r="J30" s="39"/>
      <c r="K30" s="39"/>
      <c r="L30" s="39"/>
      <c r="M30" s="39"/>
      <c r="N30" s="39"/>
    </row>
    <row r="31" spans="1:14" ht="12.75">
      <c r="A31" s="254" t="s">
        <v>34</v>
      </c>
      <c r="B31" s="37"/>
      <c r="C31" s="160"/>
      <c r="D31" s="157"/>
      <c r="E31" s="37"/>
      <c r="F31" s="195">
        <f>IF(INDEX('2. Dateneingabe'!B34:'2. Dateneingabe'!AK34,1,'3. Ausgabe'!$H$3*2-1)=0,"",INDEX('2. Dateneingabe'!B34:'2. Dateneingabe'!AK34,1,'3. Ausgabe'!$H$3*2-1))</f>
      </c>
      <c r="G31" s="182">
        <f>IF(INDEX('2. Dateneingabe'!B34:AK34,1,'3. Ausgabe'!$H$3*2)=0,"",INDEX('2. Dateneingabe'!B34:AK34,1,'3. Ausgabe'!$H$3*2))</f>
      </c>
      <c r="I31" s="39"/>
      <c r="J31" s="39"/>
      <c r="K31" s="39"/>
      <c r="L31" s="39"/>
      <c r="M31" s="39"/>
      <c r="N31" s="39"/>
    </row>
    <row r="32" spans="1:14" ht="11.25" customHeight="1">
      <c r="A32" s="295">
        <v>1</v>
      </c>
      <c r="B32" s="143" t="e">
        <f>IF(#REF!=MIN(#REF!,$C32,$F32),$A32,"")</f>
        <v>#REF!</v>
      </c>
      <c r="C32" s="185">
        <f>IF(INDEX('2. Dateneingabe'!B35:'2. Dateneingabe'!AJ35,1,'3. Ausgabe'!$E$2*2-1)=0,"",INDEX('2. Dateneingabe'!B35:'2. Dateneingabe'!AJ35,1,'3. Ausgabe'!$E$2*2-1))</f>
        <v>30079.884306842738</v>
      </c>
      <c r="D32" s="182" t="str">
        <f>IF(INDEX('2. Dateneingabe'!C35:'2. Dateneingabe'!AK35,1,'3. Ausgabe'!$E$2*2-1)=0,"",INDEX('2. Dateneingabe'!C35:'2. Dateneingabe'!AK35,1,'3. Ausgabe'!$E$2*2-1))</f>
        <v>€</v>
      </c>
      <c r="E32" s="143" t="e">
        <f>IF(C32=MIN(#REF!,$C32,$F32),$A32,"")</f>
        <v>#REF!</v>
      </c>
      <c r="F32" s="197">
        <f>IF(INDEX('2. Dateneingabe'!B35:'2. Dateneingabe'!AK35,1,'3. Ausgabe'!$H$3*2-1)=0,"",INDEX('2. Dateneingabe'!B35:'2. Dateneingabe'!AK35,1,'3. Ausgabe'!$H$3*2-1))</f>
        <v>24440.758295135485</v>
      </c>
      <c r="G32" s="182" t="str">
        <f>IF(INDEX('2. Dateneingabe'!B35:AK35,1,'3. Ausgabe'!$H$3*2)=0,"",INDEX('2. Dateneingabe'!B35:AK35,1,'3. Ausgabe'!$H$3*2))</f>
        <v>€</v>
      </c>
      <c r="H32" s="144" t="e">
        <f>IF(F32=MIN(#REF!,$C32,$F32),$A32,"")</f>
        <v>#REF!</v>
      </c>
      <c r="I32" s="162"/>
      <c r="J32" s="39"/>
      <c r="K32" s="39"/>
      <c r="L32" s="39"/>
      <c r="M32" s="39"/>
      <c r="N32" s="39"/>
    </row>
    <row r="33" spans="1:14" ht="11.25" customHeight="1">
      <c r="A33" s="295">
        <v>2</v>
      </c>
      <c r="B33" s="143" t="e">
        <f>IF(#REF!=MIN(#REF!,$C33,$F33),$A33,"")</f>
        <v>#REF!</v>
      </c>
      <c r="C33" s="185">
        <f>IF(INDEX('2. Dateneingabe'!B36:'2. Dateneingabe'!AJ36,1,'3. Ausgabe'!$E$2*2-1)=0,"",INDEX('2. Dateneingabe'!B36:'2. Dateneingabe'!AJ36,1,'3. Ausgabe'!$E$2*2-1))</f>
        <v>31674.384149603728</v>
      </c>
      <c r="D33" s="182" t="str">
        <f>IF(INDEX('2. Dateneingabe'!C36:'2. Dateneingabe'!AK36,1,'3. Ausgabe'!$E$2*2-1)=0,"",INDEX('2. Dateneingabe'!C36:'2. Dateneingabe'!AK36,1,'3. Ausgabe'!$E$2*2-1))</f>
        <v>€</v>
      </c>
      <c r="E33" s="143" t="e">
        <f>IF(C33=MIN(#REF!,$C33,$F33),$A33,"")</f>
        <v>#REF!</v>
      </c>
      <c r="F33" s="197">
        <f>IF(INDEX('2. Dateneingabe'!B36:'2. Dateneingabe'!AK36,1,'3. Ausgabe'!$H$3*2-1)=0,"",INDEX('2. Dateneingabe'!B36:'2. Dateneingabe'!AK36,1,'3. Ausgabe'!$H$3*2-1))</f>
        <v>27408.03144515451</v>
      </c>
      <c r="G33" s="182" t="str">
        <f>IF(INDEX('2. Dateneingabe'!B36:AK36,1,'3. Ausgabe'!$H$3*2)=0,"",INDEX('2. Dateneingabe'!B36:AK36,1,'3. Ausgabe'!$H$3*2))</f>
        <v>€</v>
      </c>
      <c r="H33" s="144" t="e">
        <f>IF(F33=MIN(#REF!,$C33,$F33),$A33,"")</f>
        <v>#REF!</v>
      </c>
      <c r="I33" s="162"/>
      <c r="J33" s="39"/>
      <c r="K33" s="39"/>
      <c r="L33" s="39"/>
      <c r="M33" s="39"/>
      <c r="N33" s="39"/>
    </row>
    <row r="34" spans="1:14" ht="11.25" customHeight="1">
      <c r="A34" s="295">
        <v>3</v>
      </c>
      <c r="B34" s="143" t="e">
        <f>IF(#REF!=MIN(#REF!,$C34,$F34),$A34,"")</f>
        <v>#REF!</v>
      </c>
      <c r="C34" s="185">
        <f>IF(INDEX('2. Dateneingabe'!B37:'2. Dateneingabe'!AJ37,1,'3. Ausgabe'!$E$2*2-1)=0,"",INDEX('2. Dateneingabe'!B37:'2. Dateneingabe'!AJ37,1,'3. Ausgabe'!$E$2*2-1))</f>
        <v>33283.64008822586</v>
      </c>
      <c r="D34" s="182" t="str">
        <f>IF(INDEX('2. Dateneingabe'!C37:'2. Dateneingabe'!AK37,1,'3. Ausgabe'!$E$2*2-1)=0,"",INDEX('2. Dateneingabe'!C37:'2. Dateneingabe'!AK37,1,'3. Ausgabe'!$E$2*2-1))</f>
        <v>€</v>
      </c>
      <c r="E34" s="143" t="e">
        <f>IF(C34=MIN(#REF!,$C34,$F34),$A34,"")</f>
        <v>#REF!</v>
      </c>
      <c r="F34" s="197">
        <f>IF(INDEX('2. Dateneingabe'!B37:'2. Dateneingabe'!AK37,1,'3. Ausgabe'!$H$3*2-1)=0,"",INDEX('2. Dateneingabe'!B37:'2. Dateneingabe'!AK37,1,'3. Ausgabe'!$H$3*2-1))</f>
        <v>30402.0706894255</v>
      </c>
      <c r="G34" s="182" t="str">
        <f>IF(INDEX('2. Dateneingabe'!B37:AK37,1,'3. Ausgabe'!$H$3*2)=0,"",INDEX('2. Dateneingabe'!B37:AK37,1,'3. Ausgabe'!$H$3*2))</f>
        <v>€</v>
      </c>
      <c r="H34" s="144" t="e">
        <f>IF(F34=MIN(#REF!,$C34,$F34),$A34,"")</f>
        <v>#REF!</v>
      </c>
      <c r="I34" s="162"/>
      <c r="J34" s="39"/>
      <c r="K34" s="39"/>
      <c r="L34" s="39"/>
      <c r="M34" s="39"/>
      <c r="N34" s="39"/>
    </row>
    <row r="35" spans="1:14" ht="11.25" customHeight="1">
      <c r="A35" s="295">
        <v>4</v>
      </c>
      <c r="B35" s="143" t="e">
        <f>IF(#REF!=MIN(#REF!,$C35,$F35),$A35,"")</f>
        <v>#REF!</v>
      </c>
      <c r="C35" s="185">
        <f>IF(INDEX('2. Dateneingabe'!B38:'2. Dateneingabe'!AJ38,1,'3. Ausgabe'!$E$2*2-1)=0,"",INDEX('2. Dateneingabe'!B38:'2. Dateneingabe'!AJ38,1,'3. Ausgabe'!$E$2*2-1))</f>
        <v>34907.7940635805</v>
      </c>
      <c r="D35" s="182" t="str">
        <f>IF(INDEX('2. Dateneingabe'!C38:'2. Dateneingabe'!AK38,1,'3. Ausgabe'!$E$2*2-1)=0,"",INDEX('2. Dateneingabe'!C38:'2. Dateneingabe'!AK38,1,'3. Ausgabe'!$E$2*2-1))</f>
        <v>€</v>
      </c>
      <c r="E35" s="143" t="e">
        <f>IF(C35=MIN(#REF!,$C35,$F35),$A35,"")</f>
        <v>#REF!</v>
      </c>
      <c r="F35" s="197">
        <f>IF(INDEX('2. Dateneingabe'!B38:'2. Dateneingabe'!AK38,1,'3. Ausgabe'!$H$3*2-1)=0,"",INDEX('2. Dateneingabe'!B38:'2. Dateneingabe'!AK38,1,'3. Ausgabe'!$H$3*2-1))</f>
        <v>33423.12971592692</v>
      </c>
      <c r="G35" s="182" t="str">
        <f>IF(INDEX('2. Dateneingabe'!B38:AK38,1,'3. Ausgabe'!$H$3*2)=0,"",INDEX('2. Dateneingabe'!B38:AK38,1,'3. Ausgabe'!$H$3*2))</f>
        <v>€</v>
      </c>
      <c r="H35" s="144" t="e">
        <f>IF(F35=MIN(#REF!,$C35,$F35),$A35,"")</f>
        <v>#REF!</v>
      </c>
      <c r="I35" s="162"/>
      <c r="J35" s="39"/>
      <c r="K35" s="39"/>
      <c r="L35" s="39"/>
      <c r="M35" s="39"/>
      <c r="N35" s="39"/>
    </row>
    <row r="36" spans="1:14" ht="11.25" customHeight="1">
      <c r="A36" s="295">
        <v>5</v>
      </c>
      <c r="B36" s="143" t="e">
        <f>IF(#REF!=MIN(#REF!,$C36,$F36),$A36,"")</f>
        <v>#REF!</v>
      </c>
      <c r="C36" s="185">
        <f>IF(INDEX('2. Dateneingabe'!B39:'2. Dateneingabe'!AJ39,1,'3. Ausgabe'!$E$2*2-1)=0,"",INDEX('2. Dateneingabe'!B39:'2. Dateneingabe'!AJ39,1,'3. Ausgabe'!$E$2*2-1))</f>
        <v>36546.98941118714</v>
      </c>
      <c r="D36" s="182" t="str">
        <f>IF(INDEX('2. Dateneingabe'!C39:'2. Dateneingabe'!AK39,1,'3. Ausgabe'!$E$2*2-1)=0,"",INDEX('2. Dateneingabe'!C39:'2. Dateneingabe'!AK39,1,'3. Ausgabe'!$E$2*2-1))</f>
        <v>€</v>
      </c>
      <c r="E36" s="143" t="e">
        <f>IF(C36=MIN(#REF!,$C36,$F36),$A36,"")</f>
        <v>#REF!</v>
      </c>
      <c r="F36" s="197">
        <f>IF(INDEX('2. Dateneingabe'!B39:'2. Dateneingabe'!AK39,1,'3. Ausgabe'!$H$3*2-1)=0,"",INDEX('2. Dateneingabe'!B39:'2. Dateneingabe'!AK39,1,'3. Ausgabe'!$H$3*2-1))</f>
        <v>36471.4646854735</v>
      </c>
      <c r="G36" s="182" t="str">
        <f>IF(INDEX('2. Dateneingabe'!B39:AK39,1,'3. Ausgabe'!$H$3*2)=0,"",INDEX('2. Dateneingabe'!B39:AK39,1,'3. Ausgabe'!$H$3*2))</f>
        <v>€</v>
      </c>
      <c r="H36" s="144" t="e">
        <f>IF(F36=MIN(#REF!,$C36,$F36),$A36,"")</f>
        <v>#REF!</v>
      </c>
      <c r="I36" s="162"/>
      <c r="J36" s="39"/>
      <c r="K36" s="39"/>
      <c r="L36" s="39"/>
      <c r="M36" s="39"/>
      <c r="N36" s="39"/>
    </row>
    <row r="37" spans="1:14" ht="11.25" customHeight="1">
      <c r="A37" s="295">
        <v>6</v>
      </c>
      <c r="B37" s="143" t="e">
        <f>IF(#REF!=MIN(#REF!,$C37,$F37),$A37,"")</f>
        <v>#REF!</v>
      </c>
      <c r="C37" s="185">
        <f>IF(INDEX('2. Dateneingabe'!B40:'2. Dateneingabe'!AJ40,1,'3. Ausgabe'!$E$2*2-1)=0,"",INDEX('2. Dateneingabe'!B40:'2. Dateneingabe'!AJ40,1,'3. Ausgabe'!$E$2*2-1))</f>
        <v>38201.37087506988</v>
      </c>
      <c r="D37" s="182" t="str">
        <f>IF(INDEX('2. Dateneingabe'!C40:'2. Dateneingabe'!AK40,1,'3. Ausgabe'!$E$2*2-1)=0,"",INDEX('2. Dateneingabe'!C40:'2. Dateneingabe'!AK40,1,'3. Ausgabe'!$E$2*2-1))</f>
        <v>€</v>
      </c>
      <c r="E37" s="143" t="e">
        <f>IF(C37=MIN(#REF!,$C37,$F37),$A37,"")</f>
        <v>#REF!</v>
      </c>
      <c r="F37" s="197">
        <f>IF(INDEX('2. Dateneingabe'!B40:'2. Dateneingabe'!AK40,1,'3. Ausgabe'!$H$3*2-1)=0,"",INDEX('2. Dateneingabe'!B40:'2. Dateneingabe'!AK40,1,'3. Ausgabe'!$H$3*2-1))</f>
        <v>39547.33425618348</v>
      </c>
      <c r="G37" s="182" t="str">
        <f>IF(INDEX('2. Dateneingabe'!B40:AK40,1,'3. Ausgabe'!$H$3*2)=0,"",INDEX('2. Dateneingabe'!B40:AK40,1,'3. Ausgabe'!$H$3*2))</f>
        <v>€</v>
      </c>
      <c r="H37" s="144" t="e">
        <f>IF(F37=MIN(#REF!,$C37,$F37),$A37,"")</f>
        <v>#REF!</v>
      </c>
      <c r="I37" s="162"/>
      <c r="J37" s="39"/>
      <c r="K37" s="39"/>
      <c r="L37" s="39"/>
      <c r="M37" s="39"/>
      <c r="N37" s="39"/>
    </row>
    <row r="38" spans="1:14" ht="11.25" customHeight="1">
      <c r="A38" s="295">
        <v>7</v>
      </c>
      <c r="B38" s="143" t="e">
        <f>IF(#REF!=MIN(#REF!,$C38,$F38),$A38,"")</f>
        <v>#REF!</v>
      </c>
      <c r="C38" s="185">
        <f>IF(INDEX('2. Dateneingabe'!B41:'2. Dateneingabe'!AJ41,1,'3. Ausgabe'!$E$2*2-1)=0,"",INDEX('2. Dateneingabe'!B41:'2. Dateneingabe'!AJ41,1,'3. Ausgabe'!$E$2*2-1))</f>
        <v>39871.08462175267</v>
      </c>
      <c r="D38" s="182" t="str">
        <f>IF(INDEX('2. Dateneingabe'!C41:'2. Dateneingabe'!AK41,1,'3. Ausgabe'!$E$2*2-1)=0,"",INDEX('2. Dateneingabe'!C41:'2. Dateneingabe'!AK41,1,'3. Ausgabe'!$E$2*2-1))</f>
        <v>€</v>
      </c>
      <c r="E38" s="143" t="e">
        <f>IF(C38=MIN(#REF!,$C38,$F38),$A38,"")</f>
        <v>#REF!</v>
      </c>
      <c r="F38" s="197">
        <f>IF(INDEX('2. Dateneingabe'!B41:'2. Dateneingabe'!AK41,1,'3. Ausgabe'!$H$3*2-1)=0,"",INDEX('2. Dateneingabe'!B41:'2. Dateneingabe'!AK41,1,'3. Ausgabe'!$H$3*2-1))</f>
        <v>42650.99960819053</v>
      </c>
      <c r="G38" s="182" t="str">
        <f>IF(INDEX('2. Dateneingabe'!B41:AK41,1,'3. Ausgabe'!$H$3*2)=0,"",INDEX('2. Dateneingabe'!B41:AK41,1,'3. Ausgabe'!$H$3*2))</f>
        <v>€</v>
      </c>
      <c r="H38" s="144" t="e">
        <f>IF(F38=MIN(#REF!,$C38,$F38),$A38,"")</f>
        <v>#REF!</v>
      </c>
      <c r="I38" s="162"/>
      <c r="J38" s="39"/>
      <c r="K38" s="39"/>
      <c r="L38" s="39"/>
      <c r="M38" s="39"/>
      <c r="N38" s="39"/>
    </row>
    <row r="39" spans="1:14" ht="11.25" customHeight="1">
      <c r="A39" s="295">
        <v>8</v>
      </c>
      <c r="B39" s="143" t="e">
        <f>IF(#REF!=MIN(#REF!,$C39,$F39),$A39,"")</f>
        <v>#REF!</v>
      </c>
      <c r="C39" s="185">
        <f>IF(INDEX('2. Dateneingabe'!B42:'2. Dateneingabe'!AJ42,1,'3. Ausgabe'!$E$2*2-1)=0,"",INDEX('2. Dateneingabe'!B42:'2. Dateneingabe'!AJ42,1,'3. Ausgabe'!$E$2*2-1))</f>
        <v>41556.27825439417</v>
      </c>
      <c r="D39" s="182" t="str">
        <f>IF(INDEX('2. Dateneingabe'!C42:'2. Dateneingabe'!AK42,1,'3. Ausgabe'!$E$2*2-1)=0,"",INDEX('2. Dateneingabe'!C42:'2. Dateneingabe'!AK42,1,'3. Ausgabe'!$E$2*2-1))</f>
        <v>€</v>
      </c>
      <c r="E39" s="143" t="e">
        <f>IF(C39=MIN(#REF!,$C39,$F39),$A39,"")</f>
        <v>#REF!</v>
      </c>
      <c r="F39" s="197">
        <f>IF(INDEX('2. Dateneingabe'!B42:'2. Dateneingabe'!AK42,1,'3. Ausgabe'!$H$3*2-1)=0,"",INDEX('2. Dateneingabe'!B42:'2. Dateneingabe'!AK42,1,'3. Ausgabe'!$H$3*2-1))</f>
        <v>45782.724468601504</v>
      </c>
      <c r="G39" s="182" t="str">
        <f>IF(INDEX('2. Dateneingabe'!B42:AK42,1,'3. Ausgabe'!$H$3*2)=0,"",INDEX('2. Dateneingabe'!B42:AK42,1,'3. Ausgabe'!$H$3*2))</f>
        <v>€</v>
      </c>
      <c r="H39" s="144" t="e">
        <f>IF(F39=MIN(#REF!,$C39,$F39),$A39,"")</f>
        <v>#REF!</v>
      </c>
      <c r="I39" s="162"/>
      <c r="J39" s="39"/>
      <c r="K39" s="39"/>
      <c r="L39" s="39"/>
      <c r="M39" s="39"/>
      <c r="N39" s="39"/>
    </row>
    <row r="40" spans="1:14" ht="11.25" customHeight="1">
      <c r="A40" s="295">
        <v>9</v>
      </c>
      <c r="B40" s="143" t="e">
        <f>IF(#REF!=MIN(#REF!,$C40,$F40),$A40,"")</f>
        <v>#REF!</v>
      </c>
      <c r="C40" s="185">
        <f>IF(INDEX('2. Dateneingabe'!B43:'2. Dateneingabe'!AJ43,1,'3. Ausgabe'!$E$2*2-1)=0,"",INDEX('2. Dateneingabe'!B43:'2. Dateneingabe'!AJ43,1,'3. Ausgabe'!$E$2*2-1))</f>
        <v>43257.100827063965</v>
      </c>
      <c r="D40" s="182" t="str">
        <f>IF(INDEX('2. Dateneingabe'!C43:'2. Dateneingabe'!AK43,1,'3. Ausgabe'!$E$2*2-1)=0,"",INDEX('2. Dateneingabe'!C43:'2. Dateneingabe'!AK43,1,'3. Ausgabe'!$E$2*2-1))</f>
        <v>€</v>
      </c>
      <c r="E40" s="143" t="e">
        <f>IF(C40=MIN(#REF!,$C40,$F40),$A40,"")</f>
        <v>#REF!</v>
      </c>
      <c r="F40" s="197">
        <f>IF(INDEX('2. Dateneingabe'!B43:'2. Dateneingabe'!AK43,1,'3. Ausgabe'!$H$3*2-1)=0,"",INDEX('2. Dateneingabe'!B43:'2. Dateneingabe'!AK43,1,'3. Ausgabe'!$H$3*2-1))</f>
        <v>48942.775136703465</v>
      </c>
      <c r="G40" s="182" t="str">
        <f>IF(INDEX('2. Dateneingabe'!B43:AK43,1,'3. Ausgabe'!$H$3*2)=0,"",INDEX('2. Dateneingabe'!B43:AK43,1,'3. Ausgabe'!$H$3*2))</f>
        <v>€</v>
      </c>
      <c r="H40" s="144" t="e">
        <f>IF(F40=MIN(#REF!,$C40,$F40),$A40,"")</f>
        <v>#REF!</v>
      </c>
      <c r="I40" s="162"/>
      <c r="J40" s="39"/>
      <c r="K40" s="39"/>
      <c r="L40" s="39"/>
      <c r="M40" s="39"/>
      <c r="N40" s="39"/>
    </row>
    <row r="41" spans="1:14" ht="11.25" customHeight="1">
      <c r="A41" s="295">
        <v>10</v>
      </c>
      <c r="B41" s="143" t="e">
        <f>IF(#REF!=MIN(#REF!,$C41,$F41),$A41,"")</f>
        <v>#REF!</v>
      </c>
      <c r="C41" s="185">
        <f>IF(INDEX('2. Dateneingabe'!B44:'2. Dateneingabe'!AJ44,1,'3. Ausgabe'!$E$2*2-1)=0,"",INDEX('2. Dateneingabe'!B44:'2. Dateneingabe'!AJ44,1,'3. Ausgabe'!$E$2*2-1))</f>
        <v>44973.70285916148</v>
      </c>
      <c r="D41" s="182" t="str">
        <f>IF(INDEX('2. Dateneingabe'!C44:'2. Dateneingabe'!AK44,1,'3. Ausgabe'!$E$2*2-1)=0,"",INDEX('2. Dateneingabe'!C44:'2. Dateneingabe'!AK44,1,'3. Ausgabe'!$E$2*2-1))</f>
        <v>€</v>
      </c>
      <c r="E41" s="143" t="e">
        <f>IF(C41=MIN(#REF!,$C41,$F41),$A41,"")</f>
        <v>#REF!</v>
      </c>
      <c r="F41" s="197">
        <f>IF(INDEX('2. Dateneingabe'!B44:'2. Dateneingabe'!AK44,1,'3. Ausgabe'!$H$3*2-1)=0,"",INDEX('2. Dateneingabe'!B44:'2. Dateneingabe'!AK44,1,'3. Ausgabe'!$H$3*2-1))</f>
        <v>52131.420509421856</v>
      </c>
      <c r="G41" s="182" t="str">
        <f>IF(INDEX('2. Dateneingabe'!B44:AK44,1,'3. Ausgabe'!$H$3*2)=0,"",INDEX('2. Dateneingabe'!B44:AK44,1,'3. Ausgabe'!$H$3*2))</f>
        <v>€</v>
      </c>
      <c r="H41" s="144" t="e">
        <f>IF(F41=MIN(#REF!,$C41,$F41),$A41,"")</f>
        <v>#REF!</v>
      </c>
      <c r="I41" s="162"/>
      <c r="J41" s="39"/>
      <c r="K41" s="39"/>
      <c r="L41" s="39"/>
      <c r="M41" s="39"/>
      <c r="N41" s="39"/>
    </row>
    <row r="42" spans="1:14" ht="11.25" customHeight="1">
      <c r="A42" s="295">
        <v>11</v>
      </c>
      <c r="B42" s="143" t="e">
        <f>IF(#REF!=MIN(#REF!,$C42,$F42),$A42,"")</f>
        <v>#REF!</v>
      </c>
      <c r="C42" s="185">
        <f>IF(INDEX('2. Dateneingabe'!B45:'2. Dateneingabe'!AJ45,1,'3. Ausgabe'!$E$2*2-1)=0,"",INDEX('2. Dateneingabe'!B45:'2. Dateneingabe'!AJ45,1,'3. Ausgabe'!$E$2*2-1))</f>
        <v>46706.236349978804</v>
      </c>
      <c r="D42" s="182" t="str">
        <f>IF(INDEX('2. Dateneingabe'!C45:'2. Dateneingabe'!AK45,1,'3. Ausgabe'!$E$2*2-1)=0,"",INDEX('2. Dateneingabe'!C45:'2. Dateneingabe'!AK45,1,'3. Ausgabe'!$E$2*2-1))</f>
        <v>€</v>
      </c>
      <c r="E42" s="143" t="e">
        <f>IF(C42=MIN(#REF!,$C42,$F42),$A42,"")</f>
        <v>#REF!</v>
      </c>
      <c r="F42" s="197">
        <f>IF(INDEX('2. Dateneingabe'!B45:'2. Dateneingabe'!AK45,1,'3. Ausgabe'!$H$3*2-1)=0,"",INDEX('2. Dateneingabe'!B45:'2. Dateneingabe'!AK45,1,'3. Ausgabe'!$H$3*2-1))</f>
        <v>55348.93210703261</v>
      </c>
      <c r="G42" s="182" t="str">
        <f>IF(INDEX('2. Dateneingabe'!B45:AK45,1,'3. Ausgabe'!$H$3*2)=0,"",INDEX('2. Dateneingabe'!B45:AK45,1,'3. Ausgabe'!$H$3*2))</f>
        <v>€</v>
      </c>
      <c r="H42" s="144" t="e">
        <f>IF(F42=MIN(#REF!,$C42,$F42),$A42,"")</f>
        <v>#REF!</v>
      </c>
      <c r="I42" s="162"/>
      <c r="J42" s="39"/>
      <c r="K42" s="39"/>
      <c r="L42" s="39"/>
      <c r="M42" s="39"/>
      <c r="N42" s="39"/>
    </row>
    <row r="43" spans="1:14" ht="11.25" customHeight="1">
      <c r="A43" s="295">
        <v>12</v>
      </c>
      <c r="B43" s="145" t="e">
        <f>IF(#REF!=MIN(#REF!,$C43,$F43),$A43,"")</f>
        <v>#REF!</v>
      </c>
      <c r="C43" s="185">
        <f>IF(INDEX('2. Dateneingabe'!B46:'2. Dateneingabe'!AJ46,1,'3. Ausgabe'!$E$2*2-1)=0,"",INDEX('2. Dateneingabe'!B46:'2. Dateneingabe'!AJ46,1,'3. Ausgabe'!$E$2*2-1))</f>
        <v>48454.85479340941</v>
      </c>
      <c r="D43" s="182" t="str">
        <f>IF(INDEX('2. Dateneingabe'!C46:'2. Dateneingabe'!AK46,1,'3. Ausgabe'!$E$2*2-1)=0,"",INDEX('2. Dateneingabe'!C46:'2. Dateneingabe'!AK46,1,'3. Ausgabe'!$E$2*2-1))</f>
        <v>€</v>
      </c>
      <c r="E43" s="143" t="e">
        <f>IF(C43=MIN(#REF!,$C43,$F43),$A43,"")</f>
        <v>#REF!</v>
      </c>
      <c r="F43" s="197">
        <f>IF(INDEX('2. Dateneingabe'!B46:'2. Dateneingabe'!AK46,1,'3. Ausgabe'!$H$3*2-1)=0,"",INDEX('2. Dateneingabe'!B46:'2. Dateneingabe'!AK46,1,'3. Ausgabe'!$H$3*2-1))</f>
        <v>58595.58409913094</v>
      </c>
      <c r="G43" s="182" t="str">
        <f>IF(INDEX('2. Dateneingabe'!B46:AK46,1,'3. Ausgabe'!$H$3*2)=0,"",INDEX('2. Dateneingabe'!B46:AK46,1,'3. Ausgabe'!$H$3*2))</f>
        <v>€</v>
      </c>
      <c r="H43" s="144" t="e">
        <f>IF(F43=MIN(#REF!,$C43,$F43),$A43,"")</f>
        <v>#REF!</v>
      </c>
      <c r="I43" s="162"/>
      <c r="J43" s="39"/>
      <c r="K43" s="39"/>
      <c r="L43" s="39"/>
      <c r="M43" s="39"/>
      <c r="N43" s="39"/>
    </row>
    <row r="44" spans="1:14" ht="11.25" customHeight="1">
      <c r="A44" s="295">
        <v>13</v>
      </c>
      <c r="B44" s="145" t="e">
        <f>IF(#REF!=MIN(#REF!,$C44,$F44),$A44,"")</f>
        <v>#REF!</v>
      </c>
      <c r="C44" s="185">
        <f>IF(INDEX('2. Dateneingabe'!B47:'2. Dateneingabe'!AJ47,1,'3. Ausgabe'!$E$2*2-1)=0,"",INDEX('2. Dateneingabe'!B47:'2. Dateneingabe'!AJ47,1,'3. Ausgabe'!$E$2*2-1))</f>
        <v>50219.71319280338</v>
      </c>
      <c r="D44" s="182" t="str">
        <f>IF(INDEX('2. Dateneingabe'!C47:'2. Dateneingabe'!AK47,1,'3. Ausgabe'!$E$2*2-1)=0,"",INDEX('2. Dateneingabe'!C47:'2. Dateneingabe'!AK47,1,'3. Ausgabe'!$E$2*2-1))</f>
        <v>€</v>
      </c>
      <c r="E44" s="143" t="e">
        <f>IF(C44=MIN(#REF!,$C44,$F44),$A44,"")</f>
        <v>#REF!</v>
      </c>
      <c r="F44" s="197">
        <f>IF(INDEX('2. Dateneingabe'!B47:'2. Dateneingabe'!AK47,1,'3. Ausgabe'!$H$3*2-1)=0,"",INDEX('2. Dateneingabe'!B47:'2. Dateneingabe'!AK47,1,'3. Ausgabe'!$H$3*2-1))</f>
        <v>61871.65333085859</v>
      </c>
      <c r="G44" s="182" t="str">
        <f>IF(INDEX('2. Dateneingabe'!B47:AK47,1,'3. Ausgabe'!$H$3*2)=0,"",INDEX('2. Dateneingabe'!B47:AK47,1,'3. Ausgabe'!$H$3*2))</f>
        <v>€</v>
      </c>
      <c r="H44" s="144" t="e">
        <f>IF(F44=MIN(#REF!,$C44,$F44),$A44,"")</f>
        <v>#REF!</v>
      </c>
      <c r="I44" s="162"/>
      <c r="J44" s="39"/>
      <c r="K44" s="39"/>
      <c r="L44" s="39"/>
      <c r="M44" s="39"/>
      <c r="N44" s="39"/>
    </row>
    <row r="45" spans="1:14" ht="11.25" customHeight="1">
      <c r="A45" s="295">
        <v>14</v>
      </c>
      <c r="B45" s="145" t="e">
        <f>IF(#REF!=MIN(#REF!,$C45,$F45),$A45,"")</f>
        <v>#REF!</v>
      </c>
      <c r="C45" s="185">
        <f>IF(INDEX('2. Dateneingabe'!B48:'2. Dateneingabe'!AJ48,1,'3. Ausgabe'!$E$2*2-1)=0,"",INDEX('2. Dateneingabe'!B48:'2. Dateneingabe'!AJ48,1,'3. Ausgabe'!$E$2*2-1))</f>
        <v>52000.96807597164</v>
      </c>
      <c r="D45" s="182" t="str">
        <f>IF(INDEX('2. Dateneingabe'!C48:'2. Dateneingabe'!AK48,1,'3. Ausgabe'!$E$2*2-1)=0,"",INDEX('2. Dateneingabe'!C48:'2. Dateneingabe'!AK48,1,'3. Ausgabe'!$E$2*2-1))</f>
        <v>€</v>
      </c>
      <c r="E45" s="143" t="e">
        <f>IF(C45=MIN(#REF!,$C45,$F45),$A45,"")</f>
        <v>#REF!</v>
      </c>
      <c r="F45" s="197">
        <f>IF(INDEX('2. Dateneingabe'!B48:'2. Dateneingabe'!AK48,1,'3. Ausgabe'!$H$3*2-1)=0,"",INDEX('2. Dateneingabe'!B48:'2. Dateneingabe'!AK48,1,'3. Ausgabe'!$H$3*2-1))</f>
        <v>65177.41934939336</v>
      </c>
      <c r="G45" s="182" t="str">
        <f>IF(INDEX('2. Dateneingabe'!B48:AK48,1,'3. Ausgabe'!$H$3*2)=0,"",INDEX('2. Dateneingabe'!B48:AK48,1,'3. Ausgabe'!$H$3*2))</f>
        <v>€</v>
      </c>
      <c r="H45" s="144" t="e">
        <f>IF(F45=MIN(#REF!,$C45,$F45),$A45,"")</f>
        <v>#REF!</v>
      </c>
      <c r="I45" s="162"/>
      <c r="J45" s="39"/>
      <c r="K45" s="39"/>
      <c r="L45" s="39"/>
      <c r="M45" s="39"/>
      <c r="N45" s="39"/>
    </row>
    <row r="46" spans="1:14" ht="11.25" customHeight="1">
      <c r="A46" s="295">
        <v>15</v>
      </c>
      <c r="B46" s="145" t="e">
        <f>IF(#REF!=MIN(#REF!,$C46,$F46),$A46,"")</f>
        <v>#REF!</v>
      </c>
      <c r="C46" s="185">
        <f>IF(INDEX('2. Dateneingabe'!B49:'2. Dateneingabe'!AJ49,1,'3. Ausgabe'!$E$2*2-1)=0,"",INDEX('2. Dateneingabe'!B49:'2. Dateneingabe'!AJ49,1,'3. Ausgabe'!$E$2*2-1))</f>
        <v>53798.77751033958</v>
      </c>
      <c r="D46" s="182" t="str">
        <f>IF(INDEX('2. Dateneingabe'!C49:'2. Dateneingabe'!AK49,1,'3. Ausgabe'!$E$2*2-1)=0,"",INDEX('2. Dateneingabe'!C49:'2. Dateneingabe'!AK49,1,'3. Ausgabe'!$E$2*2-1))</f>
        <v>€</v>
      </c>
      <c r="E46" s="143" t="e">
        <f>IF(C46=MIN(#REF!,$C46,$F46),$A46,"")</f>
        <v>#REF!</v>
      </c>
      <c r="F46" s="197">
        <f>IF(INDEX('2. Dateneingabe'!B49:'2. Dateneingabe'!AK49,1,'3. Ausgabe'!$H$3*2-1)=0,"",INDEX('2. Dateneingabe'!B49:'2. Dateneingabe'!AK49,1,'3. Ausgabe'!$H$3*2-1))</f>
        <v>68513.16443070209</v>
      </c>
      <c r="G46" s="182" t="str">
        <f>IF(INDEX('2. Dateneingabe'!B49:AK49,1,'3. Ausgabe'!$H$3*2)=0,"",INDEX('2. Dateneingabe'!B49:AK49,1,'3. Ausgabe'!$H$3*2))</f>
        <v>€</v>
      </c>
      <c r="H46" s="144" t="e">
        <f>IF(F46=MIN(#REF!,$C46,$F46),$A46,"")</f>
        <v>#REF!</v>
      </c>
      <c r="I46" s="162"/>
      <c r="J46" s="39"/>
      <c r="K46" s="39"/>
      <c r="L46" s="39"/>
      <c r="M46" s="39"/>
      <c r="N46" s="39"/>
    </row>
    <row r="47" spans="1:14" ht="11.25" customHeight="1">
      <c r="A47" s="295">
        <v>16</v>
      </c>
      <c r="B47" s="145" t="e">
        <f>IF(#REF!=MIN(#REF!,$C47,$F47),$A47,"")</f>
        <v>#REF!</v>
      </c>
      <c r="C47" s="185">
        <f>IF(INDEX('2. Dateneingabe'!B50:'2. Dateneingabe'!AJ50,1,'3. Ausgabe'!$E$2*2-1)=0,"",INDEX('2. Dateneingabe'!B50:'2. Dateneingabe'!AJ50,1,'3. Ausgabe'!$E$2*2-1))</f>
        <v>55613.30111825281</v>
      </c>
      <c r="D47" s="182" t="str">
        <f>IF(INDEX('2. Dateneingabe'!C50:'2. Dateneingabe'!AK50,1,'3. Ausgabe'!$E$2*2-1)=0,"",INDEX('2. Dateneingabe'!C50:'2. Dateneingabe'!AK50,1,'3. Ausgabe'!$E$2*2-1))</f>
        <v>€</v>
      </c>
      <c r="E47" s="143" t="e">
        <f>IF(C47=MIN(#REF!,$C47,$F47),$A47,"")</f>
        <v>#REF!</v>
      </c>
      <c r="F47" s="197">
        <f>IF(INDEX('2. Dateneingabe'!B50:'2. Dateneingabe'!AK50,1,'3. Ausgabe'!$H$3*2-1)=0,"",INDEX('2. Dateneingabe'!B50:'2. Dateneingabe'!AK50,1,'3. Ausgabe'!$H$3*2-1))</f>
        <v>71879.17360656144</v>
      </c>
      <c r="G47" s="182" t="str">
        <f>IF(INDEX('2. Dateneingabe'!B50:AK50,1,'3. Ausgabe'!$H$3*2)=0,"",INDEX('2. Dateneingabe'!B50:AK50,1,'3. Ausgabe'!$H$3*2))</f>
        <v>€</v>
      </c>
      <c r="H47" s="144" t="e">
        <f>IF(F47=MIN(#REF!,$C47,$F47),$A47,"")</f>
        <v>#REF!</v>
      </c>
      <c r="I47" s="162"/>
      <c r="J47" s="39"/>
      <c r="K47" s="39"/>
      <c r="L47" s="39"/>
      <c r="M47" s="39"/>
      <c r="N47" s="39"/>
    </row>
    <row r="48" spans="1:14" ht="11.25" customHeight="1">
      <c r="A48" s="295">
        <v>17</v>
      </c>
      <c r="B48" s="145" t="e">
        <f>IF(#REF!=MIN(#REF!,$C48,$F48),$A48,"")</f>
        <v>#REF!</v>
      </c>
      <c r="C48" s="185">
        <f>IF(INDEX('2. Dateneingabe'!B51:'2. Dateneingabe'!AJ51,1,'3. Ausgabe'!$E$2*2-1)=0,"",INDEX('2. Dateneingabe'!B51:'2. Dateneingabe'!AJ51,1,'3. Ausgabe'!$E$2*2-1))</f>
        <v>57444.70009243511</v>
      </c>
      <c r="D48" s="182" t="str">
        <f>IF(INDEX('2. Dateneingabe'!C51:'2. Dateneingabe'!AK51,1,'3. Ausgabe'!$E$2*2-1)=0,"",INDEX('2. Dateneingabe'!C51:'2. Dateneingabe'!AK51,1,'3. Ausgabe'!$E$2*2-1))</f>
        <v>€</v>
      </c>
      <c r="E48" s="143" t="e">
        <f>IF(C48=MIN(#REF!,$C48,$F48),$A48,"")</f>
        <v>#REF!</v>
      </c>
      <c r="F48" s="197">
        <f>IF(INDEX('2. Dateneingabe'!B51:'2. Dateneingabe'!AK51,1,'3. Ausgabe'!$H$3*2-1)=0,"",INDEX('2. Dateneingabe'!B51:'2. Dateneingabe'!AK51,1,'3. Ausgabe'!$H$3*2-1))</f>
        <v>75275.734691847</v>
      </c>
      <c r="G48" s="182" t="str">
        <f>IF(INDEX('2. Dateneingabe'!B51:AK51,1,'3. Ausgabe'!$H$3*2)=0,"",INDEX('2. Dateneingabe'!B51:AK51,1,'3. Ausgabe'!$H$3*2))</f>
        <v>€</v>
      </c>
      <c r="H48" s="144" t="e">
        <f>IF(F48=MIN(#REF!,$C48,$F48),$A48,"")</f>
        <v>#REF!</v>
      </c>
      <c r="I48" s="162"/>
      <c r="J48" s="39"/>
      <c r="K48" s="39"/>
      <c r="L48" s="39"/>
      <c r="M48" s="39"/>
      <c r="N48" s="39"/>
    </row>
    <row r="49" spans="1:14" ht="11.25" customHeight="1">
      <c r="A49" s="295">
        <v>18</v>
      </c>
      <c r="B49" s="145" t="e">
        <f>IF(#REF!=MIN(#REF!,$C49,$F49),$A49,"")</f>
        <v>#REF!</v>
      </c>
      <c r="C49" s="185">
        <f>IF(INDEX('2. Dateneingabe'!B52:'2. Dateneingabe'!AJ52,1,'3. Ausgabe'!$E$2*2-1)=0,"",INDEX('2. Dateneingabe'!B52:'2. Dateneingabe'!AJ52,1,'3. Ausgabe'!$E$2*2-1))</f>
        <v>59293.1372116017</v>
      </c>
      <c r="D49" s="182" t="str">
        <f>IF(INDEX('2. Dateneingabe'!C52:'2. Dateneingabe'!AK52,1,'3. Ausgabe'!$E$2*2-1)=0,"",INDEX('2. Dateneingabe'!C52:'2. Dateneingabe'!AK52,1,'3. Ausgabe'!$E$2*2-1))</f>
        <v>€</v>
      </c>
      <c r="E49" s="143" t="e">
        <f>IF(C49=MIN(#REF!,$C49,$F49),$A49,"")</f>
        <v>#REF!</v>
      </c>
      <c r="F49" s="197">
        <f>IF(INDEX('2. Dateneingabe'!B52:'2. Dateneingabe'!AK52,1,'3. Ausgabe'!$H$3*2-1)=0,"",INDEX('2. Dateneingabe'!B52:'2. Dateneingabe'!AK52,1,'3. Ausgabe'!$H$3*2-1))</f>
        <v>78703.13831209598</v>
      </c>
      <c r="G49" s="182" t="str">
        <f>IF(INDEX('2. Dateneingabe'!B52:AK52,1,'3. Ausgabe'!$H$3*2)=0,"",INDEX('2. Dateneingabe'!B52:AK52,1,'3. Ausgabe'!$H$3*2))</f>
        <v>€</v>
      </c>
      <c r="H49" s="144" t="e">
        <f>IF(F49=MIN(#REF!,$C49,$F49),$A49,"")</f>
        <v>#REF!</v>
      </c>
      <c r="I49" s="162"/>
      <c r="J49" s="39"/>
      <c r="K49" s="39"/>
      <c r="L49" s="39"/>
      <c r="M49" s="39"/>
      <c r="N49" s="39"/>
    </row>
    <row r="50" spans="1:14" ht="11.25" customHeight="1">
      <c r="A50" s="295">
        <v>19</v>
      </c>
      <c r="B50" s="145" t="e">
        <f>IF(#REF!=MIN(#REF!,$C50,$F50),$A50,"")</f>
        <v>#REF!</v>
      </c>
      <c r="C50" s="185">
        <f>IF(INDEX('2. Dateneingabe'!B53:'2. Dateneingabe'!AJ53,1,'3. Ausgabe'!$E$2*2-1)=0,"",INDEX('2. Dateneingabe'!B53:'2. Dateneingabe'!AJ53,1,'3. Ausgabe'!$E$2*2-1))</f>
        <v>61158.77685622788</v>
      </c>
      <c r="D50" s="182" t="str">
        <f>IF(INDEX('2. Dateneingabe'!C53:'2. Dateneingabe'!AK53,1,'3. Ausgabe'!$E$2*2-1)=0,"",INDEX('2. Dateneingabe'!C53:'2. Dateneingabe'!AK53,1,'3. Ausgabe'!$E$2*2-1))</f>
        <v>€</v>
      </c>
      <c r="E50" s="143" t="e">
        <f>IF(C50=MIN(#REF!,$C50,$F50),$A50,"")</f>
        <v>#REF!</v>
      </c>
      <c r="F50" s="197">
        <f>IF(INDEX('2. Dateneingabe'!B53:'2. Dateneingabe'!AK53,1,'3. Ausgabe'!$H$3*2-1)=0,"",INDEX('2. Dateneingabe'!B53:'2. Dateneingabe'!AK53,1,'3. Ausgabe'!$H$3*2-1))</f>
        <v>82161.67793134358</v>
      </c>
      <c r="G50" s="182" t="str">
        <f>IF(INDEX('2. Dateneingabe'!B53:AK53,1,'3. Ausgabe'!$H$3*2)=0,"",INDEX('2. Dateneingabe'!B53:AK53,1,'3. Ausgabe'!$H$3*2))</f>
        <v>€</v>
      </c>
      <c r="H50" s="144" t="e">
        <f>IF(F50=MIN(#REF!,$C50,$F50),$A50,"")</f>
        <v>#REF!</v>
      </c>
      <c r="I50" s="162"/>
      <c r="J50" s="39"/>
      <c r="K50" s="39"/>
      <c r="L50" s="39"/>
      <c r="M50" s="39"/>
      <c r="N50" s="39"/>
    </row>
    <row r="51" spans="1:14" ht="11.25" customHeight="1" thickBot="1">
      <c r="A51" s="296">
        <v>20</v>
      </c>
      <c r="B51" s="146" t="e">
        <f>IF(#REF!=MIN(#REF!,$C51,$F51),$A51,"")</f>
        <v>#REF!</v>
      </c>
      <c r="C51" s="186">
        <f>IF(INDEX('2. Dateneingabe'!B54:'2. Dateneingabe'!AJ54,1,'3. Ausgabe'!$E$2*2-1)=0,"",INDEX('2. Dateneingabe'!B54:'2. Dateneingabe'!AJ54,1,'3. Ausgabe'!$E$2*2-1))</f>
        <v>63041.78502447577</v>
      </c>
      <c r="D51" s="182" t="str">
        <f>IF(INDEX('2. Dateneingabe'!C54:'2. Dateneingabe'!AK54,1,'3. Ausgabe'!$E$2*2-1)=0,"",INDEX('2. Dateneingabe'!C54:'2. Dateneingabe'!AK54,1,'3. Ausgabe'!$E$2*2-1))</f>
        <v>€</v>
      </c>
      <c r="E51" s="147" t="e">
        <f>IF(C51=MIN(#REF!,$C51,$F51),$A51,"")</f>
        <v>#REF!</v>
      </c>
      <c r="F51" s="198">
        <f>IF(INDEX('2. Dateneingabe'!B54:'2. Dateneingabe'!AK54,1,'3. Ausgabe'!$H$3*2-1)=0,"",INDEX('2. Dateneingabe'!B54:'2. Dateneingabe'!AK54,1,'3. Ausgabe'!$H$3*2-1))</f>
        <v>85651.64988023814</v>
      </c>
      <c r="G51" s="183" t="str">
        <f>IF(INDEX('2. Dateneingabe'!B54:AK54,1,'3. Ausgabe'!$H$3*2)=0,"",INDEX('2. Dateneingabe'!B54:AK54,1,'3. Ausgabe'!$H$3*2))</f>
        <v>€</v>
      </c>
      <c r="H51" s="144" t="e">
        <f>IF(F51=MIN(#REF!,$C51,$F51),$A51,"")</f>
        <v>#REF!</v>
      </c>
      <c r="I51" s="162"/>
      <c r="J51" s="39"/>
      <c r="K51" s="39"/>
      <c r="L51" s="39"/>
      <c r="M51" s="39"/>
      <c r="N51" s="39"/>
    </row>
    <row r="52" spans="1:14" ht="12.75">
      <c r="A52" s="297" t="s">
        <v>37</v>
      </c>
      <c r="C52" s="127"/>
      <c r="D52" s="158"/>
      <c r="F52" s="196">
        <f>IF(INDEX('2. Dateneingabe'!B55:'2. Dateneingabe'!AK55,1,'3. Ausgabe'!$H$3*2-1)=0,"",INDEX('2. Dateneingabe'!B55:'2. Dateneingabe'!AK55,1,'3. Ausgabe'!$H$3*2-1))</f>
      </c>
      <c r="G52" s="181">
        <f>IF(INDEX('2. Dateneingabe'!B55:AK55,1,'3. Ausgabe'!$H$3*2)=0,"",INDEX('2. Dateneingabe'!B55:AK55,1,'3. Ausgabe'!$H$3*2))</f>
      </c>
      <c r="I52" s="39"/>
      <c r="J52" s="39"/>
      <c r="K52" s="39"/>
      <c r="L52" s="39"/>
      <c r="M52" s="39"/>
      <c r="N52" s="39"/>
    </row>
    <row r="53" spans="1:17" ht="12.75">
      <c r="A53" s="298" t="s">
        <v>61</v>
      </c>
      <c r="B53" s="148"/>
      <c r="C53" s="185">
        <f>IF(INDEX('2. Dateneingabe'!B56:'2. Dateneingabe'!AJ56,1,'3. Ausgabe'!$E$2*2-1)=0,"",INDEX('2. Dateneingabe'!B56:'2. Dateneingabe'!AJ56,1,'3. Ausgabe'!$E$2*2-1))</f>
        <v>63041.78502447577</v>
      </c>
      <c r="D53" s="182" t="str">
        <f>IF(INDEX('2. Dateneingabe'!C56:'2. Dateneingabe'!AK56,1,'3. Ausgabe'!$E$2*2-1)=0,"",INDEX('2. Dateneingabe'!C56:'2. Dateneingabe'!AK56,1,'3. Ausgabe'!$E$2*2-1))</f>
        <v>€</v>
      </c>
      <c r="E53" s="148"/>
      <c r="F53" s="197">
        <f>IF(INDEX('2. Dateneingabe'!B56:'2. Dateneingabe'!AK56,1,'3. Ausgabe'!$H$3*2-1)=0,"",INDEX('2. Dateneingabe'!B56:'2. Dateneingabe'!AK56,1,'3. Ausgabe'!$H$3*2-1))</f>
        <v>85651.64988023814</v>
      </c>
      <c r="G53" s="182" t="str">
        <f>IF(INDEX('2. Dateneingabe'!B56:AK56,1,'3. Ausgabe'!$H$3*2)=0,"",INDEX('2. Dateneingabe'!B56:AK56,1,'3. Ausgabe'!$H$3*2))</f>
        <v>€</v>
      </c>
      <c r="H53" s="148"/>
      <c r="I53" s="39"/>
      <c r="J53" s="39"/>
      <c r="K53" s="39"/>
      <c r="L53" s="39"/>
      <c r="M53" s="39"/>
      <c r="N53" s="39"/>
      <c r="P53" s="163" t="s">
        <v>68</v>
      </c>
      <c r="Q53" s="164" t="e">
        <f>MIN(#REF!,C32,F32)</f>
        <v>#REF!</v>
      </c>
    </row>
    <row r="54" spans="1:14" ht="13.5" thickBot="1">
      <c r="A54" s="159" t="s">
        <v>9</v>
      </c>
      <c r="B54" s="148"/>
      <c r="C54" s="186">
        <f>IF(INDEX('2. Dateneingabe'!B58:'2. Dateneingabe'!AJ58,1,'3. Ausgabe'!$E$2*2-1)=0,"",INDEX('2. Dateneingabe'!B58:'2. Dateneingabe'!AJ58,1,'3. Ausgabe'!$E$2*2-1))</f>
        <v>2185.2032994829933</v>
      </c>
      <c r="D54" s="183" t="str">
        <f>IF(INDEX('2. Dateneingabe'!C58:'2. Dateneingabe'!AK58,1,'3. Ausgabe'!$E$2*2-1)=0,"",INDEX('2. Dateneingabe'!C58:'2. Dateneingabe'!AK58,1,'3. Ausgabe'!$E$2*2-1))</f>
        <v>kg / a</v>
      </c>
      <c r="E54" s="148"/>
      <c r="F54" s="198">
        <f>IF(INDEX('2. Dateneingabe'!B58:'2. Dateneingabe'!AK58,1,'3. Ausgabe'!$H$3*2-1)=0,"",INDEX('2. Dateneingabe'!B58:'2. Dateneingabe'!AK58,1,'3. Ausgabe'!$H$3*2-1))</f>
        <v>2909.26072</v>
      </c>
      <c r="G54" s="183" t="str">
        <f>IF(INDEX('2. Dateneingabe'!B58:AK58,1,'3. Ausgabe'!$H$3*2)=0,"",INDEX('2. Dateneingabe'!B58:AK58,1,'3. Ausgabe'!$H$3*2))</f>
        <v>kg / a</v>
      </c>
      <c r="H54" s="148"/>
      <c r="I54" s="39"/>
      <c r="J54" s="39"/>
      <c r="K54" s="39"/>
      <c r="L54" s="39"/>
      <c r="M54" s="39"/>
      <c r="N54" s="39"/>
    </row>
    <row r="56" ht="12.75">
      <c r="A56" s="111"/>
    </row>
    <row r="86" spans="1:7" ht="12.75">
      <c r="A86" s="149" t="s">
        <v>62</v>
      </c>
      <c r="B86" s="150"/>
      <c r="C86" s="150"/>
      <c r="D86" s="150"/>
      <c r="E86" s="150"/>
      <c r="F86" s="150"/>
      <c r="G86" s="150"/>
    </row>
  </sheetData>
  <sheetProtection/>
  <mergeCells count="1">
    <mergeCell ref="J2:M5"/>
  </mergeCells>
  <printOptions/>
  <pageMargins left="0.787401575" right="0.52" top="0.5" bottom="0.5" header="0.4921259845" footer="0.4921259845"/>
  <pageSetup fitToHeight="1" fitToWidth="1" horizontalDpi="600" verticalDpi="600" orientation="landscape" paperSize="9" scale="75" r:id="rId3"/>
  <drawing r:id="rId2"/>
  <legacyDrawing r:id="rId1"/>
</worksheet>
</file>

<file path=xl/worksheets/sheet4.xml><?xml version="1.0" encoding="utf-8"?>
<worksheet xmlns="http://schemas.openxmlformats.org/spreadsheetml/2006/main" xmlns:r="http://schemas.openxmlformats.org/officeDocument/2006/relationships">
  <sheetPr>
    <tabColor indexed="55"/>
  </sheetPr>
  <dimension ref="A1:A14"/>
  <sheetViews>
    <sheetView zoomScalePageLayoutView="0" workbookViewId="0" topLeftCell="A1">
      <selection activeCell="A12" sqref="A12"/>
    </sheetView>
  </sheetViews>
  <sheetFormatPr defaultColWidth="11.421875" defaultRowHeight="12.75"/>
  <cols>
    <col min="1" max="1" width="59.140625" style="301" customWidth="1"/>
    <col min="2" max="2" width="11.421875" style="34" customWidth="1"/>
  </cols>
  <sheetData>
    <row r="1" ht="12.75">
      <c r="A1" s="300" t="s">
        <v>156</v>
      </c>
    </row>
    <row r="2" ht="25.5">
      <c r="A2" s="300" t="s">
        <v>172</v>
      </c>
    </row>
    <row r="3" ht="12.75">
      <c r="A3" s="300" t="s">
        <v>157</v>
      </c>
    </row>
    <row r="4" ht="25.5">
      <c r="A4" s="300" t="s">
        <v>173</v>
      </c>
    </row>
    <row r="5" ht="12.75">
      <c r="A5" s="300" t="s">
        <v>174</v>
      </c>
    </row>
    <row r="6" ht="12.75">
      <c r="A6" s="300" t="s">
        <v>111</v>
      </c>
    </row>
    <row r="7" ht="12.75">
      <c r="A7" s="300" t="s">
        <v>175</v>
      </c>
    </row>
    <row r="8" ht="12.75">
      <c r="A8" s="300" t="s">
        <v>112</v>
      </c>
    </row>
    <row r="9" ht="12.75">
      <c r="A9" s="300" t="s">
        <v>176</v>
      </c>
    </row>
    <row r="10" ht="12.75">
      <c r="A10" s="300" t="s">
        <v>113</v>
      </c>
    </row>
    <row r="11" ht="12.75">
      <c r="A11" s="300" t="s">
        <v>177</v>
      </c>
    </row>
    <row r="12" ht="12.75">
      <c r="A12" s="300" t="s">
        <v>114</v>
      </c>
    </row>
    <row r="13" ht="12.75">
      <c r="A13" s="300" t="s">
        <v>178</v>
      </c>
    </row>
    <row r="14" ht="12.75">
      <c r="A14" s="300" t="s">
        <v>179</v>
      </c>
    </row>
  </sheetData>
  <sheetProtection/>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C41"/>
  <sheetViews>
    <sheetView zoomScalePageLayoutView="0" workbookViewId="0" topLeftCell="A1">
      <selection activeCell="B20" sqref="B20"/>
    </sheetView>
  </sheetViews>
  <sheetFormatPr defaultColWidth="11.421875" defaultRowHeight="12.75"/>
  <cols>
    <col min="1" max="1" width="1.8515625" style="0" customWidth="1"/>
  </cols>
  <sheetData>
    <row r="1" ht="15.75">
      <c r="A1" s="335" t="s">
        <v>126</v>
      </c>
    </row>
    <row r="3" ht="12.75">
      <c r="B3" s="334" t="s">
        <v>145</v>
      </c>
    </row>
    <row r="4" ht="12.75">
      <c r="C4" s="333" t="s">
        <v>127</v>
      </c>
    </row>
    <row r="5" ht="12.75">
      <c r="C5" s="333" t="s">
        <v>128</v>
      </c>
    </row>
    <row r="6" ht="12.75">
      <c r="C6" s="333" t="s">
        <v>129</v>
      </c>
    </row>
    <row r="7" ht="12.75">
      <c r="C7" s="333" t="s">
        <v>130</v>
      </c>
    </row>
    <row r="8" ht="12.75">
      <c r="C8" s="333" t="s">
        <v>131</v>
      </c>
    </row>
    <row r="9" ht="12.75">
      <c r="C9" s="333" t="s">
        <v>132</v>
      </c>
    </row>
    <row r="10" ht="12.75">
      <c r="C10" s="333" t="s">
        <v>138</v>
      </c>
    </row>
    <row r="11" spans="2:3" ht="12.75">
      <c r="B11" s="336" t="s">
        <v>185</v>
      </c>
      <c r="C11" s="333"/>
    </row>
    <row r="12" spans="2:3" ht="12.75">
      <c r="B12" s="336"/>
      <c r="C12" s="333"/>
    </row>
    <row r="14" ht="12.75">
      <c r="B14" s="334" t="s">
        <v>146</v>
      </c>
    </row>
    <row r="15" ht="12.75">
      <c r="C15" s="333" t="s">
        <v>133</v>
      </c>
    </row>
    <row r="16" ht="12.75">
      <c r="C16" s="333" t="s">
        <v>134</v>
      </c>
    </row>
    <row r="17" ht="12.75">
      <c r="C17" s="333" t="s">
        <v>135</v>
      </c>
    </row>
    <row r="18" ht="12.75">
      <c r="C18" s="333" t="s">
        <v>136</v>
      </c>
    </row>
    <row r="19" ht="12.75">
      <c r="C19" s="333" t="s">
        <v>137</v>
      </c>
    </row>
    <row r="20" ht="12.75">
      <c r="B20" s="336" t="s">
        <v>184</v>
      </c>
    </row>
    <row r="21" ht="12.75">
      <c r="B21" s="336"/>
    </row>
    <row r="23" ht="12.75">
      <c r="B23" s="334" t="s">
        <v>147</v>
      </c>
    </row>
    <row r="24" ht="12.75">
      <c r="C24" s="333" t="s">
        <v>139</v>
      </c>
    </row>
    <row r="25" ht="12.75">
      <c r="C25" s="333" t="s">
        <v>140</v>
      </c>
    </row>
    <row r="26" ht="12.75">
      <c r="C26" s="333" t="s">
        <v>141</v>
      </c>
    </row>
    <row r="27" ht="12.75">
      <c r="C27" s="333" t="s">
        <v>142</v>
      </c>
    </row>
    <row r="28" ht="12.75">
      <c r="C28" s="333" t="s">
        <v>143</v>
      </c>
    </row>
    <row r="29" ht="12.75">
      <c r="B29" s="334" t="s">
        <v>144</v>
      </c>
    </row>
    <row r="32" ht="12.75">
      <c r="B32" s="334" t="s">
        <v>153</v>
      </c>
    </row>
    <row r="33" ht="12.75">
      <c r="C33" s="333" t="s">
        <v>148</v>
      </c>
    </row>
    <row r="34" ht="12.75">
      <c r="C34" s="333" t="s">
        <v>149</v>
      </c>
    </row>
    <row r="35" ht="12.75">
      <c r="C35" s="333" t="s">
        <v>150</v>
      </c>
    </row>
    <row r="36" ht="12.75">
      <c r="C36" s="333" t="s">
        <v>151</v>
      </c>
    </row>
    <row r="37" ht="12.75">
      <c r="C37" s="333" t="s">
        <v>155</v>
      </c>
    </row>
    <row r="38" ht="12.75">
      <c r="C38" s="333" t="s">
        <v>154</v>
      </c>
    </row>
    <row r="39" ht="12.75">
      <c r="B39" s="334" t="s">
        <v>152</v>
      </c>
    </row>
    <row r="41" ht="12.75">
      <c r="A41" s="340"/>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Wagner Solar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 Vogel</dc:creator>
  <cp:keywords/>
  <dc:description/>
  <cp:lastModifiedBy>Vogel, Marian</cp:lastModifiedBy>
  <cp:lastPrinted>2010-01-05T09:31:25Z</cp:lastPrinted>
  <dcterms:created xsi:type="dcterms:W3CDTF">2004-07-27T14:49:40Z</dcterms:created>
  <dcterms:modified xsi:type="dcterms:W3CDTF">2015-08-04T14:08:32Z</dcterms:modified>
  <cp:category/>
  <cp:version/>
  <cp:contentType/>
  <cp:contentStatus/>
</cp:coreProperties>
</file>